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5600" windowHeight="7995"/>
  </bookViews>
  <sheets>
    <sheet name="สรุปการคำนวณ" sheetId="1" r:id="rId1"/>
    <sheet name="CH4จากระบบ septic tank" sheetId="4" r:id="rId2"/>
    <sheet name="CH4จากบ่อบำบัดน้ำเสีย" sheetId="5" r:id="rId3"/>
  </sheets>
  <definedNames>
    <definedName name="_xlnm.Print_Area" localSheetId="0">สรุปการคำนวณ!$A$1:$AE$38</definedName>
  </definedNames>
  <calcPr calcId="125725"/>
</workbook>
</file>

<file path=xl/calcChain.xml><?xml version="1.0" encoding="utf-8"?>
<calcChain xmlns="http://schemas.openxmlformats.org/spreadsheetml/2006/main">
  <c r="G22" i="1"/>
  <c r="I22"/>
  <c r="K22"/>
  <c r="M22"/>
  <c r="O22"/>
  <c r="Q22"/>
  <c r="S22"/>
  <c r="U22"/>
  <c r="W22"/>
  <c r="Y22"/>
  <c r="AA22"/>
  <c r="AC22"/>
  <c r="C29"/>
  <c r="C27"/>
  <c r="O3" i="4"/>
  <c r="G23" s="1"/>
  <c r="O4" i="5"/>
  <c r="N12" s="1"/>
  <c r="N13" s="1"/>
  <c r="D4"/>
  <c r="C12" s="1"/>
  <c r="C13" s="1"/>
  <c r="E4"/>
  <c r="D12" s="1"/>
  <c r="D13" s="1"/>
  <c r="F4"/>
  <c r="E12" s="1"/>
  <c r="E13" s="1"/>
  <c r="G4"/>
  <c r="F12" s="1"/>
  <c r="F13" s="1"/>
  <c r="H4"/>
  <c r="G12" s="1"/>
  <c r="G13" s="1"/>
  <c r="I4"/>
  <c r="H12" s="1"/>
  <c r="H13" s="1"/>
  <c r="J4"/>
  <c r="I12" s="1"/>
  <c r="I13" s="1"/>
  <c r="K4"/>
  <c r="J12" s="1"/>
  <c r="J13" s="1"/>
  <c r="L4"/>
  <c r="K12" s="1"/>
  <c r="K13" s="1"/>
  <c r="M4"/>
  <c r="L12" s="1"/>
  <c r="L13" s="1"/>
  <c r="N4"/>
  <c r="M12" s="1"/>
  <c r="M13" s="1"/>
  <c r="C4"/>
  <c r="B12" s="1"/>
  <c r="B13" s="1"/>
  <c r="AD22" i="1" l="1"/>
  <c r="AC23"/>
  <c r="AC21"/>
  <c r="AC20"/>
  <c r="AC19"/>
  <c r="AC18"/>
  <c r="AC15"/>
  <c r="AC14"/>
  <c r="AC13"/>
  <c r="AC12"/>
  <c r="AC9"/>
  <c r="AC8"/>
  <c r="AA23"/>
  <c r="AA21"/>
  <c r="AA20"/>
  <c r="AA19"/>
  <c r="AA18"/>
  <c r="AA15"/>
  <c r="AA14"/>
  <c r="AA13"/>
  <c r="AA12"/>
  <c r="AA9"/>
  <c r="AA8"/>
  <c r="Y23"/>
  <c r="Y21"/>
  <c r="Y20"/>
  <c r="Y19"/>
  <c r="Y18"/>
  <c r="Y15"/>
  <c r="Y14"/>
  <c r="Y13"/>
  <c r="Y12"/>
  <c r="Y9"/>
  <c r="Y8"/>
  <c r="W23"/>
  <c r="W21"/>
  <c r="W20"/>
  <c r="W19"/>
  <c r="W18"/>
  <c r="W15"/>
  <c r="W14"/>
  <c r="W13"/>
  <c r="W12"/>
  <c r="W9"/>
  <c r="W8"/>
  <c r="U23"/>
  <c r="U21"/>
  <c r="U20"/>
  <c r="U19"/>
  <c r="U18"/>
  <c r="U15"/>
  <c r="U14"/>
  <c r="U13"/>
  <c r="U12"/>
  <c r="U9"/>
  <c r="U8"/>
  <c r="S23"/>
  <c r="S21"/>
  <c r="S20"/>
  <c r="S19"/>
  <c r="S18"/>
  <c r="S15"/>
  <c r="S14"/>
  <c r="S13"/>
  <c r="S12"/>
  <c r="S9"/>
  <c r="S8"/>
  <c r="Q23"/>
  <c r="Q21"/>
  <c r="Q20"/>
  <c r="Q19"/>
  <c r="Q18"/>
  <c r="Q15"/>
  <c r="Q14"/>
  <c r="Q13"/>
  <c r="Q12"/>
  <c r="Q9"/>
  <c r="Q8"/>
  <c r="O23"/>
  <c r="O21"/>
  <c r="O20"/>
  <c r="O19"/>
  <c r="O18"/>
  <c r="O15"/>
  <c r="O14"/>
  <c r="O13"/>
  <c r="O12"/>
  <c r="O9"/>
  <c r="O8"/>
  <c r="M23"/>
  <c r="M21"/>
  <c r="M20"/>
  <c r="M19"/>
  <c r="M18"/>
  <c r="M15"/>
  <c r="M14"/>
  <c r="M13"/>
  <c r="M12"/>
  <c r="M9"/>
  <c r="M8"/>
  <c r="K23"/>
  <c r="K21"/>
  <c r="K20"/>
  <c r="K19"/>
  <c r="K18"/>
  <c r="K15"/>
  <c r="K14"/>
  <c r="K13"/>
  <c r="K12"/>
  <c r="K9"/>
  <c r="K8"/>
  <c r="I23"/>
  <c r="I21"/>
  <c r="I20"/>
  <c r="I19"/>
  <c r="I18"/>
  <c r="I15"/>
  <c r="I14"/>
  <c r="I13"/>
  <c r="I12"/>
  <c r="I9"/>
  <c r="I8"/>
  <c r="G8"/>
  <c r="G9"/>
  <c r="G12"/>
  <c r="G13"/>
  <c r="G14"/>
  <c r="G15"/>
  <c r="G18"/>
  <c r="G19"/>
  <c r="G20"/>
  <c r="G21"/>
  <c r="G23"/>
  <c r="AD23" l="1"/>
  <c r="AD14"/>
  <c r="AD15"/>
  <c r="AD13"/>
  <c r="AD21"/>
  <c r="AD20"/>
  <c r="AD9"/>
  <c r="AD19"/>
  <c r="C28" s="1"/>
  <c r="AD12"/>
  <c r="AD8"/>
  <c r="AD18"/>
  <c r="O2" i="4"/>
  <c r="J23" s="1"/>
  <c r="I23"/>
  <c r="T17" i="1" l="1"/>
  <c r="U17" s="1"/>
  <c r="P17"/>
  <c r="Q17" s="1"/>
  <c r="N17"/>
  <c r="O17" s="1"/>
  <c r="H17"/>
  <c r="I17" s="1"/>
  <c r="F17"/>
  <c r="G17" s="1"/>
  <c r="X17"/>
  <c r="Y17" s="1"/>
  <c r="Z17"/>
  <c r="AA17" s="1"/>
  <c r="V17"/>
  <c r="W17" s="1"/>
  <c r="L17"/>
  <c r="M17" s="1"/>
  <c r="R17"/>
  <c r="S17" s="1"/>
  <c r="AB17"/>
  <c r="AC17" s="1"/>
  <c r="J17"/>
  <c r="K17" s="1"/>
  <c r="Q2" i="4"/>
  <c r="G4" s="1"/>
  <c r="N16" i="1" s="1"/>
  <c r="O16" s="1"/>
  <c r="C23" i="4"/>
  <c r="E4"/>
  <c r="J16" i="1" s="1"/>
  <c r="K16" s="1"/>
  <c r="M4" i="4"/>
  <c r="Z16" i="1" s="1"/>
  <c r="AA16" s="1"/>
  <c r="K4" i="4"/>
  <c r="V16" i="1" s="1"/>
  <c r="W16" s="1"/>
  <c r="D4" i="4"/>
  <c r="H16" i="1" s="1"/>
  <c r="I16" s="1"/>
  <c r="J4" i="4"/>
  <c r="T16" i="1" s="1"/>
  <c r="U16" s="1"/>
  <c r="D29" i="4"/>
  <c r="AD17" i="1" l="1"/>
  <c r="I4" i="4"/>
  <c r="R16" i="1" s="1"/>
  <c r="S16" s="1"/>
  <c r="C4" i="4"/>
  <c r="F16" i="1" s="1"/>
  <c r="G16" s="1"/>
  <c r="F4" i="4"/>
  <c r="L16" i="1" s="1"/>
  <c r="M16" s="1"/>
  <c r="L4" i="4"/>
  <c r="X16" i="1" s="1"/>
  <c r="Y16" s="1"/>
  <c r="H4" i="4"/>
  <c r="P16" i="1" s="1"/>
  <c r="Q16" s="1"/>
  <c r="N4" i="4"/>
  <c r="AB16" i="1" s="1"/>
  <c r="AC16" s="1"/>
  <c r="AD16" l="1"/>
  <c r="O4" i="4"/>
  <c r="C30" i="1" l="1"/>
  <c r="D27" l="1"/>
  <c r="D30"/>
  <c r="D28"/>
  <c r="D29"/>
</calcChain>
</file>

<file path=xl/sharedStrings.xml><?xml version="1.0" encoding="utf-8"?>
<sst xmlns="http://schemas.openxmlformats.org/spreadsheetml/2006/main" count="192" uniqueCount="105">
  <si>
    <t>ขอบเขตการดำเนินงาน</t>
  </si>
  <si>
    <t>ปริมาณ</t>
  </si>
  <si>
    <t>EF</t>
  </si>
  <si>
    <t>หน่วย</t>
  </si>
  <si>
    <t>ประเภท 1</t>
  </si>
  <si>
    <t>ลิตร</t>
  </si>
  <si>
    <t>ประเภท 2</t>
  </si>
  <si>
    <t>การใช้พลังงานไฟฟ้า</t>
  </si>
  <si>
    <t>kWh</t>
  </si>
  <si>
    <t>ประเภท 3</t>
  </si>
  <si>
    <t>kg</t>
  </si>
  <si>
    <t>m3</t>
  </si>
  <si>
    <t>CF</t>
  </si>
  <si>
    <t>kg CO2e/ลิตร</t>
  </si>
  <si>
    <t>kg CO2e/kWh</t>
  </si>
  <si>
    <t>kg CO2e/kg</t>
  </si>
  <si>
    <t>kg CO2e/m3</t>
  </si>
  <si>
    <t>รายการ</t>
  </si>
  <si>
    <t>ม.ค.</t>
  </si>
  <si>
    <t>ก.พ.</t>
  </si>
  <si>
    <t>มี.ค.</t>
  </si>
  <si>
    <t>เม.ย.</t>
  </si>
  <si>
    <t>พ.ย.</t>
  </si>
  <si>
    <t>ก.ค.</t>
  </si>
  <si>
    <t>ส.ค.</t>
  </si>
  <si>
    <t>ก.ย.</t>
  </si>
  <si>
    <t>ต.ค.</t>
  </si>
  <si>
    <t>ธ.ค.</t>
  </si>
  <si>
    <t>รวม</t>
  </si>
  <si>
    <t>ขยะของเสีย (ฝังกลบ)</t>
  </si>
  <si>
    <t>GHG</t>
  </si>
  <si>
    <t>tCO2e</t>
  </si>
  <si>
    <t>1. การเผาไหม้แบบอยู่กับที่ (Stationary Combustion)</t>
  </si>
  <si>
    <t>การใช้น้ำมันสำหรับงานอาคาร</t>
  </si>
  <si>
    <t xml:space="preserve">Diesel (Generator) </t>
  </si>
  <si>
    <t xml:space="preserve">Diesel (Fire pump) </t>
  </si>
  <si>
    <t>2. การเผาไหม้แบบเคลื่อนที่ (Mobile Combustion)</t>
  </si>
  <si>
    <t>การใช้น้ำมันสำหรับการเดินทาง (รถตู้  รถมอเตอร์ไซค์)</t>
  </si>
  <si>
    <t xml:space="preserve">น้ำมัน Diesel </t>
  </si>
  <si>
    <t>น้ำมัน Gasohol 95</t>
  </si>
  <si>
    <t>การใช้กระดาษ A4 และ A3 (สีขาว)</t>
  </si>
  <si>
    <t>kgCH4</t>
  </si>
  <si>
    <t>kgCH2FCF3</t>
  </si>
  <si>
    <t>การคำนวณ CH4 จาก Septic tank</t>
  </si>
  <si>
    <t>ข้อมูล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</si>
  <si>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</si>
  <si>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</si>
  <si>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</si>
  <si>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</si>
  <si>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</si>
  <si>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</si>
  <si>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</si>
  <si>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</si>
  <si>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</si>
  <si>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</si>
  <si>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</si>
  <si>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</si>
  <si>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</si>
  <si>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kg CO2e/kgCH4</t>
  </si>
  <si>
    <t>kg CO2e/kgCH2FCF3</t>
  </si>
  <si>
    <t xml:space="preserve">Ui </t>
  </si>
  <si>
    <t>Tij</t>
  </si>
  <si>
    <t>Efj</t>
  </si>
  <si>
    <t>การเลือกค่า T (degree of utilization of treatment/discharge) เนื่องจากมีระบบเดียว เนื่องจากมีระบบเดียว ใช้ระบบ Septic Tank เพราะฉะนั้น จึงใช้ T = 1</t>
  </si>
  <si>
    <t>การเลือกค่า U (fraction of population in income group in inventory year) เนื่องจากสัดส่วนพนักงานมีแบบเดียว เพราะฉะนั้น  จึงใช้ U = 1</t>
  </si>
  <si>
    <t>CH4 Emission</t>
  </si>
  <si>
    <t>จำนวนพนักงานเฉลี่ย</t>
  </si>
  <si>
    <t>หมายหตุ</t>
  </si>
  <si>
    <t>เนื่องจากไม่มีข้อมูลค่า COD ของน้ำเสียขององค์กร จึงใช้ข้อมูลสมมติฐานของค่า COD สูงสุดเท่ากับ 120 mg/l  (ค่ามาตรฐานน้ำทิ้ง)</t>
  </si>
  <si>
    <t>ปริมาณน้ำเสียเฉลี่ย (ลบ.ม)</t>
  </si>
  <si>
    <t>CH4 (kgCH4)</t>
  </si>
  <si>
    <t>kg CO2e/kgH4</t>
  </si>
  <si>
    <t>4. การปล่อยสารมีเทนจากระบบ septic tank</t>
  </si>
  <si>
    <t>5. การปล่อยสารมีเทนจากบ่อบำบัดน้ำเสียแบบไม่เติมอากาศ</t>
  </si>
  <si>
    <t>3. การใช้สารดับเพลิง (CO2)</t>
  </si>
  <si>
    <t>kg CO2e/kgCO2</t>
  </si>
  <si>
    <t>น้ำมัน Gasohol 91, E20, E85</t>
  </si>
  <si>
    <t>%</t>
  </si>
  <si>
    <t>6.การใช้สารทำความเย็นชนิด R134a</t>
  </si>
  <si>
    <t>จำนวนพนักงานองค์กร</t>
  </si>
  <si>
    <t>จำนวนวันเปิดบริการ/ทำการ</t>
  </si>
  <si>
    <t>หมายเหตุ -  การปล่อยก๊าซเรือนกระจกจากระบบ septic tank  คำนวณเฉพาะประชากรพนักงานขององค์กรเท่านั้น</t>
  </si>
  <si>
    <t>พ.ค.</t>
  </si>
  <si>
    <t>มิ.ย.</t>
  </si>
  <si>
    <t>เดือน / ประจำปี ...............................</t>
  </si>
  <si>
    <t>ขอบเขต
ดำเนินงาน</t>
  </si>
  <si>
    <t>ประจำปี........... (ม.ค.-ธ.ค.)</t>
  </si>
  <si>
    <t>Wi = ปริมาณน้ำเสีย (ลบ.ม.)</t>
  </si>
  <si>
    <t>S = สารอินทรีย์ที่ถูกกำจัดในรูปของสลัดจ์ (กิโลกรัม COD)</t>
  </si>
  <si>
    <t>ปริมาณน้ำใช้ในรอบปี m3</t>
  </si>
  <si>
    <t>ปริมาณน้ำเสียคิดเป็น 80% m3</t>
  </si>
  <si>
    <t>น้ำประปา-การประปานครหลวง</t>
  </si>
  <si>
    <t>น้ำประปา-การประปาส่วนภูมิภาค</t>
  </si>
  <si>
    <t>จำนวนวัน
ทำงาน</t>
  </si>
  <si>
    <t>TOW
BOD</t>
  </si>
  <si>
    <t>ค่า fix ห้ามแก้</t>
  </si>
  <si>
    <t xml:space="preserve">EF   =  0.6 kg CH4 / kg BOD  x  0.5  
       =  0.3 kg CH4 / kg BOD </t>
  </si>
  <si>
    <t>(มาจากแถวที่ 23)</t>
  </si>
  <si>
    <t xml:space="preserve">สมมุติฐานถังบำบัดน้ำเสีย
จากห้องน้ำแบบไม่เติมอากาศ  </t>
  </si>
  <si>
    <t>สมการการคำนวณปริมาณมีเทนจากระบบ แบบไม่เติมอากาศ = 0.2 × [(Wi × CODin)-S]</t>
  </si>
  <si>
    <t>COD = ความต้องการออกซิเจนทางเคมีของน้ำเสียขาเข้า kgCODin/L</t>
  </si>
  <si>
    <t>ปีคำนวณ ................</t>
  </si>
  <si>
    <t>หน่วย
การเก็บข้อมูล</t>
  </si>
  <si>
    <t>โปรแกรมการคำนวณคาร์บอนฟุตพริ้นท์พัฒนาโดย องค์การบริหารจัดการก๊าซเรือนกระจก (องค์การมหาชน) หรือ อบก.</t>
  </si>
  <si>
    <t>แบบฟอร์ม 1.5(1)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</si>
</sst>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0.0000"/>
    <numFmt numFmtId="188" formatCode="_(* #,##0.00_);_(* \(#,##0.00\);_(* &quot;-&quot;??_);_(@_)"/>
    <numFmt numFmtId="189" formatCode="_-* #,##0_-;\-* #,##0_-;_-* &quot;-&quot;??_-;_-@_-"/>
    <numFmt numFmtId="190" formatCode="#,##0.00_ ;\-#,##0.00\ "/>
  </numFmts>
  <fonts count="15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color theme="1"/>
      <name val="Cordia New"/>
      <family val="2"/>
    </font>
    <font>
      <b/>
      <sz val="16"/>
      <color theme="1"/>
      <name val="Cordia New"/>
      <family val="2"/>
    </font>
    <font>
      <b/>
      <sz val="16"/>
      <name val="Cordia New"/>
      <family val="2"/>
    </font>
    <font>
      <b/>
      <sz val="16"/>
      <color rgb="FFFF0000"/>
      <name val="Cordia New"/>
      <family val="2"/>
    </font>
    <font>
      <sz val="16"/>
      <name val="Cordia New"/>
      <family val="2"/>
    </font>
    <font>
      <b/>
      <u/>
      <sz val="16"/>
      <color theme="1"/>
      <name val="Cordia New"/>
      <family val="2"/>
    </font>
    <font>
      <b/>
      <sz val="20"/>
      <color rgb="FFFF0000"/>
      <name val="Cordia New"/>
      <family val="2"/>
    </font>
    <font>
      <b/>
      <sz val="20"/>
      <color theme="1"/>
      <name val="Cordia New"/>
      <family val="2"/>
    </font>
    <font>
      <sz val="16"/>
      <color rgb="FF000000"/>
      <name val="Cordia New"/>
      <family val="2"/>
    </font>
    <font>
      <b/>
      <sz val="16"/>
      <color rgb="FF000000"/>
      <name val="Cordia New"/>
      <family val="2"/>
    </font>
    <font>
      <b/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rgb="FFF2DCDB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88" fontId="1" fillId="0" borderId="0" applyFont="0" applyFill="0" applyBorder="0" applyAlignment="0" applyProtection="0"/>
  </cellStyleXfs>
  <cellXfs count="84">
    <xf numFmtId="0" fontId="0" fillId="0" borderId="0" xfId="0"/>
    <xf numFmtId="0" fontId="5" fillId="2" borderId="1" xfId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3" borderId="1" xfId="1" applyFont="1" applyFill="1" applyBorder="1"/>
    <xf numFmtId="0" fontId="8" fillId="3" borderId="0" xfId="0" applyFont="1" applyFill="1" applyAlignment="1">
      <alignment horizontal="center"/>
    </xf>
    <xf numFmtId="0" fontId="2" fillId="3" borderId="0" xfId="0" applyFont="1" applyFill="1"/>
    <xf numFmtId="0" fontId="3" fillId="3" borderId="0" xfId="0" applyFont="1" applyFill="1" applyAlignment="1">
      <alignment horizontal="center"/>
    </xf>
    <xf numFmtId="0" fontId="6" fillId="3" borderId="0" xfId="1" applyFont="1" applyFill="1"/>
    <xf numFmtId="0" fontId="7" fillId="3" borderId="0" xfId="0" applyFont="1" applyFill="1"/>
    <xf numFmtId="0" fontId="2" fillId="3" borderId="0" xfId="0" applyFont="1" applyFill="1" applyAlignment="1">
      <alignment wrapText="1"/>
    </xf>
    <xf numFmtId="0" fontId="2" fillId="3" borderId="0" xfId="0" applyFont="1" applyFill="1" applyBorder="1"/>
    <xf numFmtId="0" fontId="2" fillId="3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43" fontId="5" fillId="3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horizontal="center"/>
    </xf>
    <xf numFmtId="189" fontId="2" fillId="3" borderId="1" xfId="0" applyNumberFormat="1" applyFont="1" applyFill="1" applyBorder="1" applyAlignment="1">
      <alignment horizontal="center"/>
    </xf>
    <xf numFmtId="43" fontId="2" fillId="3" borderId="0" xfId="0" applyNumberFormat="1" applyFont="1" applyFill="1" applyAlignment="1">
      <alignment vertical="center"/>
    </xf>
    <xf numFmtId="0" fontId="6" fillId="5" borderId="1" xfId="1" applyFont="1" applyFill="1" applyBorder="1"/>
    <xf numFmtId="189" fontId="6" fillId="2" borderId="1" xfId="1" applyNumberFormat="1" applyFont="1" applyFill="1" applyBorder="1"/>
    <xf numFmtId="0" fontId="9" fillId="7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10" fillId="8" borderId="0" xfId="0" applyFont="1" applyFill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11" fillId="8" borderId="0" xfId="0" applyFont="1" applyFill="1"/>
    <xf numFmtId="0" fontId="6" fillId="3" borderId="0" xfId="0" applyFont="1" applyFill="1" applyBorder="1" applyAlignment="1"/>
    <xf numFmtId="0" fontId="6" fillId="2" borderId="1" xfId="0" applyFont="1" applyFill="1" applyBorder="1"/>
    <xf numFmtId="0" fontId="4" fillId="4" borderId="1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13" fillId="3" borderId="0" xfId="0" applyFont="1" applyFill="1" applyAlignment="1">
      <alignment vertical="center"/>
    </xf>
    <xf numFmtId="0" fontId="13" fillId="3" borderId="0" xfId="0" applyFont="1" applyFill="1" applyBorder="1" applyAlignment="1">
      <alignment vertical="center"/>
    </xf>
    <xf numFmtId="0" fontId="13" fillId="3" borderId="9" xfId="0" applyFont="1" applyFill="1" applyBorder="1" applyAlignment="1">
      <alignment vertical="center"/>
    </xf>
    <xf numFmtId="0" fontId="12" fillId="3" borderId="0" xfId="0" applyFont="1" applyFill="1" applyAlignment="1">
      <alignment vertical="center"/>
    </xf>
    <xf numFmtId="0" fontId="12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right" vertical="center" wrapText="1"/>
    </xf>
    <xf numFmtId="0" fontId="13" fillId="3" borderId="1" xfId="0" applyFont="1" applyFill="1" applyBorder="1" applyAlignment="1">
      <alignment vertical="center"/>
    </xf>
    <xf numFmtId="0" fontId="13" fillId="3" borderId="1" xfId="0" applyFont="1" applyFill="1" applyBorder="1" applyAlignment="1">
      <alignment horizontal="right" vertical="center"/>
    </xf>
    <xf numFmtId="0" fontId="13" fillId="3" borderId="1" xfId="0" applyFont="1" applyFill="1" applyBorder="1" applyAlignment="1">
      <alignment vertical="center" wrapText="1"/>
    </xf>
    <xf numFmtId="187" fontId="13" fillId="3" borderId="1" xfId="0" applyNumberFormat="1" applyFont="1" applyFill="1" applyBorder="1" applyAlignment="1">
      <alignment horizontal="right" vertical="center" wrapText="1"/>
    </xf>
    <xf numFmtId="4" fontId="13" fillId="3" borderId="1" xfId="0" applyNumberFormat="1" applyFont="1" applyFill="1" applyBorder="1" applyAlignment="1">
      <alignment horizontal="right" vertical="center" wrapText="1"/>
    </xf>
    <xf numFmtId="4" fontId="13" fillId="3" borderId="1" xfId="0" applyNumberFormat="1" applyFont="1" applyFill="1" applyBorder="1" applyAlignment="1">
      <alignment vertical="center"/>
    </xf>
    <xf numFmtId="0" fontId="12" fillId="3" borderId="1" xfId="0" applyFont="1" applyFill="1" applyBorder="1" applyAlignment="1">
      <alignment vertical="center" wrapText="1"/>
    </xf>
    <xf numFmtId="187" fontId="13" fillId="3" borderId="1" xfId="0" applyNumberFormat="1" applyFont="1" applyFill="1" applyBorder="1" applyAlignment="1">
      <alignment horizontal="right" vertical="center"/>
    </xf>
    <xf numFmtId="43" fontId="14" fillId="3" borderId="1" xfId="0" applyNumberFormat="1" applyFont="1" applyFill="1" applyBorder="1"/>
    <xf numFmtId="2" fontId="13" fillId="3" borderId="1" xfId="0" applyNumberFormat="1" applyFont="1" applyFill="1" applyBorder="1" applyAlignment="1">
      <alignment horizontal="center" vertical="center"/>
    </xf>
    <xf numFmtId="190" fontId="13" fillId="3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right" vertical="center"/>
    </xf>
    <xf numFmtId="4" fontId="13" fillId="3" borderId="0" xfId="0" applyNumberFormat="1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top" wrapText="1"/>
    </xf>
    <xf numFmtId="4" fontId="13" fillId="3" borderId="1" xfId="0" applyNumberFormat="1" applyFont="1" applyFill="1" applyBorder="1" applyAlignment="1">
      <alignment horizontal="center" vertical="top" wrapText="1"/>
    </xf>
    <xf numFmtId="1" fontId="13" fillId="3" borderId="1" xfId="0" applyNumberFormat="1" applyFont="1" applyFill="1" applyBorder="1" applyAlignment="1">
      <alignment horizontal="center" vertical="top" wrapText="1"/>
    </xf>
    <xf numFmtId="0" fontId="13" fillId="3" borderId="0" xfId="0" applyFont="1" applyFill="1" applyBorder="1" applyAlignment="1">
      <alignment horizontal="center" vertical="top" wrapText="1"/>
    </xf>
    <xf numFmtId="4" fontId="13" fillId="3" borderId="0" xfId="0" applyNumberFormat="1" applyFont="1" applyFill="1" applyBorder="1" applyAlignment="1">
      <alignment horizontal="center" vertical="top" wrapText="1"/>
    </xf>
    <xf numFmtId="1" fontId="13" fillId="3" borderId="0" xfId="0" applyNumberFormat="1" applyFont="1" applyFill="1" applyBorder="1" applyAlignment="1">
      <alignment horizontal="center" vertical="top" wrapText="1"/>
    </xf>
    <xf numFmtId="0" fontId="12" fillId="3" borderId="1" xfId="0" applyFont="1" applyFill="1" applyBorder="1" applyAlignment="1">
      <alignment vertical="center"/>
    </xf>
    <xf numFmtId="0" fontId="12" fillId="3" borderId="0" xfId="0" applyFont="1" applyFill="1" applyBorder="1" applyAlignment="1">
      <alignment vertical="center"/>
    </xf>
    <xf numFmtId="0" fontId="12" fillId="3" borderId="0" xfId="0" applyFont="1" applyFill="1" applyBorder="1" applyAlignment="1">
      <alignment horizontal="center" vertical="top" wrapText="1"/>
    </xf>
    <xf numFmtId="0" fontId="12" fillId="3" borderId="1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</cellXfs>
  <cellStyles count="3">
    <cellStyle name="Comma 2" xfId="2"/>
    <cellStyle name="Normal" xfId="0" builtinId="0"/>
    <cellStyle name="Normal 2 2" xfId="1"/>
  </cellStyles>
  <dxfs count="0"/>
  <tableStyles count="0" defaultTableStyle="TableStyleMedium9" defaultPivotStyle="PivotStyleLight16"/>
  <colors>
    <mruColors>
      <color rgb="FF006600"/>
      <color rgb="FF0000CC"/>
      <color rgb="FF0066FF"/>
      <color rgb="FF33CC33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h-TH"/>
  <c:chart>
    <c:view3D>
      <c:rAngAx val="1"/>
    </c:view3D>
    <c:plotArea>
      <c:layout>
        <c:manualLayout>
          <c:layoutTarget val="inner"/>
          <c:xMode val="edge"/>
          <c:yMode val="edge"/>
          <c:x val="5.1495497734143282E-2"/>
          <c:y val="0.2275031952229572"/>
          <c:w val="0.83970545879061265"/>
          <c:h val="0.71411923273325162"/>
        </c:manualLayout>
      </c:layout>
      <c:bar3DChart>
        <c:barDir val="col"/>
        <c:grouping val="clustered"/>
        <c:ser>
          <c:idx val="0"/>
          <c:order val="0"/>
          <c:dPt>
            <c:idx val="1"/>
            <c:spPr>
              <a:solidFill>
                <a:schemeClr val="accent2"/>
              </a:solidFill>
            </c:spPr>
          </c:dPt>
          <c:dPt>
            <c:idx val="2"/>
            <c:spPr>
              <a:solidFill>
                <a:srgbClr val="006600"/>
              </a:solidFill>
            </c:spPr>
          </c:dPt>
          <c:cat>
            <c:strRef>
              <c:f>สรุปการคำนวณ!$B$27:$B$29</c:f>
              <c:strCache>
                <c:ptCount val="3"/>
                <c:pt idx="0">
                  <c:v>ประเภท 1</c:v>
                </c:pt>
                <c:pt idx="1">
                  <c:v>ประเภท 2</c:v>
                </c:pt>
                <c:pt idx="2">
                  <c:v>ประเภท 3</c:v>
                </c:pt>
              </c:strCache>
            </c:strRef>
          </c:cat>
          <c:val>
            <c:numRef>
              <c:f>สรุปการคำนวณ!$C$27:$C$29</c:f>
              <c:numCache>
                <c:formatCode>#,##0.00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hape val="box"/>
        <c:axId val="172920192"/>
        <c:axId val="172938368"/>
        <c:axId val="0"/>
      </c:bar3DChart>
      <c:catAx>
        <c:axId val="172920192"/>
        <c:scaling>
          <c:orientation val="minMax"/>
        </c:scaling>
        <c:axPos val="b"/>
        <c:tickLblPos val="nextTo"/>
        <c:crossAx val="172938368"/>
        <c:crosses val="autoZero"/>
        <c:auto val="1"/>
        <c:lblAlgn val="ctr"/>
        <c:lblOffset val="100"/>
      </c:catAx>
      <c:valAx>
        <c:axId val="172938368"/>
        <c:scaling>
          <c:orientation val="minMax"/>
        </c:scaling>
        <c:axPos val="l"/>
        <c:majorGridlines/>
        <c:numFmt formatCode="#,##0.00" sourceLinked="1"/>
        <c:tickLblPos val="nextTo"/>
        <c:crossAx val="172920192"/>
        <c:crosses val="autoZero"/>
        <c:crossBetween val="between"/>
      </c:valAx>
    </c:plotArea>
    <c:legend>
      <c:legendPos val="r"/>
      <c:layout/>
    </c:legend>
    <c:plotVisOnly val="1"/>
  </c:chart>
  <c:txPr>
    <a:bodyPr/>
    <a:lstStyle/>
    <a:p>
      <a:pPr>
        <a:defRPr sz="1800">
          <a:latin typeface="Cordia New" pitchFamily="34" charset="-34"/>
          <a:cs typeface="Cordia New" pitchFamily="34" charset="-34"/>
        </a:defRPr>
      </a:pPr>
      <a:endParaRPr lang="th-TH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80478</xdr:colOff>
      <xdr:row>23</xdr:row>
      <xdr:rowOff>212912</xdr:rowOff>
    </xdr:from>
    <xdr:to>
      <xdr:col>25</xdr:col>
      <xdr:colOff>51955</xdr:colOff>
      <xdr:row>37</xdr:row>
      <xdr:rowOff>155864</xdr:rowOff>
    </xdr:to>
    <xdr:graphicFrame macro="">
      <xdr:nvGraphicFramePr>
        <xdr:cNvPr id="10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225136</xdr:colOff>
      <xdr:row>24</xdr:row>
      <xdr:rowOff>155864</xdr:rowOff>
    </xdr:from>
    <xdr:to>
      <xdr:col>22</xdr:col>
      <xdr:colOff>17317</xdr:colOff>
      <xdr:row>26</xdr:row>
      <xdr:rowOff>69273</xdr:rowOff>
    </xdr:to>
    <xdr:sp macro="" textlink="">
      <xdr:nvSpPr>
        <xdr:cNvPr id="11" name="TextBox 10"/>
        <xdr:cNvSpPr txBox="1"/>
      </xdr:nvSpPr>
      <xdr:spPr>
        <a:xfrm>
          <a:off x="8174181" y="7637319"/>
          <a:ext cx="5870863" cy="5022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th-TH" sz="1800">
              <a:latin typeface="Cordia New" pitchFamily="34" charset="-34"/>
              <a:cs typeface="Cordia New" pitchFamily="34" charset="-34"/>
            </a:rPr>
            <a:t>ปริมาณการปล่อยก๊าซเรือนกระจำประจำปี.......</a:t>
          </a:r>
          <a:r>
            <a:rPr lang="th-TH" sz="1800" baseline="0">
              <a:latin typeface="Cordia New" pitchFamily="34" charset="-34"/>
              <a:cs typeface="Cordia New" pitchFamily="34" charset="-34"/>
            </a:rPr>
            <a:t> (</a:t>
          </a:r>
          <a:r>
            <a:rPr lang="en-US" sz="1800" baseline="0">
              <a:latin typeface="Cordia New" pitchFamily="34" charset="-34"/>
              <a:cs typeface="Cordia New" pitchFamily="34" charset="-34"/>
            </a:rPr>
            <a:t>tCO2)</a:t>
          </a:r>
          <a:endParaRPr lang="th-TH" sz="1800">
            <a:latin typeface="Cordia New" pitchFamily="34" charset="-34"/>
            <a:cs typeface="Cordia New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3102428</xdr:colOff>
      <xdr:row>11</xdr:row>
      <xdr:rowOff>164986</xdr:rowOff>
    </xdr:from>
    <xdr:to>
      <xdr:col>7</xdr:col>
      <xdr:colOff>680356</xdr:colOff>
      <xdr:row>14</xdr:row>
      <xdr:rowOff>204109</xdr:rowOff>
    </xdr:to>
    <xdr:pic>
      <xdr:nvPicPr>
        <xdr:cNvPr id="2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b="47620"/>
        <a:stretch>
          <a:fillRect/>
        </a:stretch>
      </xdr:blipFill>
      <xdr:spPr bwMode="auto">
        <a:xfrm>
          <a:off x="3102428" y="4070236"/>
          <a:ext cx="6735535" cy="21618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340178</xdr:colOff>
      <xdr:row>14</xdr:row>
      <xdr:rowOff>168966</xdr:rowOff>
    </xdr:from>
    <xdr:to>
      <xdr:col>7</xdr:col>
      <xdr:colOff>571500</xdr:colOff>
      <xdr:row>20</xdr:row>
      <xdr:rowOff>27214</xdr:rowOff>
    </xdr:to>
    <xdr:pic>
      <xdr:nvPicPr>
        <xdr:cNvPr id="3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69821" y="6047252"/>
          <a:ext cx="6259286" cy="16543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3129642</xdr:colOff>
      <xdr:row>6</xdr:row>
      <xdr:rowOff>23813</xdr:rowOff>
    </xdr:from>
    <xdr:to>
      <xdr:col>7</xdr:col>
      <xdr:colOff>680356</xdr:colOff>
      <xdr:row>11</xdr:row>
      <xdr:rowOff>268818</xdr:rowOff>
    </xdr:to>
    <xdr:pic>
      <xdr:nvPicPr>
        <xdr:cNvPr id="6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b="51286"/>
        <a:stretch>
          <a:fillRect/>
        </a:stretch>
      </xdr:blipFill>
      <xdr:spPr bwMode="auto">
        <a:xfrm>
          <a:off x="3129642" y="1819956"/>
          <a:ext cx="6708321" cy="23541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765071</xdr:colOff>
      <xdr:row>4</xdr:row>
      <xdr:rowOff>221116</xdr:rowOff>
    </xdr:from>
    <xdr:to>
      <xdr:col>15</xdr:col>
      <xdr:colOff>27214</xdr:colOff>
      <xdr:row>19</xdr:row>
      <xdr:rowOff>81644</xdr:rowOff>
    </xdr:to>
    <xdr:pic>
      <xdr:nvPicPr>
        <xdr:cNvPr id="307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922678" y="1486580"/>
          <a:ext cx="5793572" cy="628309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44"/>
  <sheetViews>
    <sheetView tabSelected="1" view="pageBreakPreview" topLeftCell="E9" zoomScale="55" zoomScaleNormal="25" zoomScaleSheetLayoutView="55" workbookViewId="0">
      <selection activeCell="AR13" sqref="AR13"/>
    </sheetView>
  </sheetViews>
  <sheetFormatPr defaultRowHeight="24.95" customHeight="1"/>
  <cols>
    <col min="1" max="1" width="12.125" style="38" customWidth="1"/>
    <col min="2" max="2" width="36.125" style="35" customWidth="1"/>
    <col min="3" max="3" width="8.625" style="35" customWidth="1"/>
    <col min="4" max="4" width="12.75" style="35" customWidth="1"/>
    <col min="5" max="5" width="10.75" style="35" customWidth="1"/>
    <col min="6" max="6" width="6.5" style="35" customWidth="1"/>
    <col min="7" max="7" width="5.625" style="35" customWidth="1"/>
    <col min="8" max="8" width="6.125" style="35" customWidth="1"/>
    <col min="9" max="9" width="5.625" style="35" customWidth="1"/>
    <col min="10" max="10" width="6.5" style="56" customWidth="1"/>
    <col min="11" max="11" width="5.625" style="35" customWidth="1"/>
    <col min="12" max="12" width="6.25" style="35" customWidth="1"/>
    <col min="13" max="13" width="5.625" style="35" customWidth="1"/>
    <col min="14" max="14" width="6.75" style="35" customWidth="1"/>
    <col min="15" max="15" width="5.625" style="35" customWidth="1"/>
    <col min="16" max="16" width="6.25" style="35" customWidth="1"/>
    <col min="17" max="17" width="5.625" style="35" customWidth="1"/>
    <col min="18" max="18" width="6.5" style="35" customWidth="1"/>
    <col min="19" max="19" width="5.625" style="35" customWidth="1"/>
    <col min="20" max="20" width="6.5" style="35" customWidth="1"/>
    <col min="21" max="21" width="5.625" style="35" customWidth="1"/>
    <col min="22" max="22" width="6.25" style="35" customWidth="1"/>
    <col min="23" max="23" width="5.625" style="35" customWidth="1"/>
    <col min="24" max="24" width="6.125" style="35" customWidth="1"/>
    <col min="25" max="25" width="5.625" style="35" customWidth="1"/>
    <col min="26" max="26" width="6.375" style="35" customWidth="1"/>
    <col min="27" max="27" width="5.625" style="35" customWidth="1"/>
    <col min="28" max="28" width="6.25" style="35" customWidth="1"/>
    <col min="29" max="30" width="5.625" style="35" customWidth="1"/>
    <col min="31" max="31" width="9" style="35"/>
    <col min="32" max="32" width="9" style="35" customWidth="1"/>
    <col min="33" max="16384" width="9" style="35"/>
  </cols>
  <sheetData>
    <row r="1" spans="1:31" ht="24.95" customHeight="1">
      <c r="AC1" s="35" t="s">
        <v>104</v>
      </c>
    </row>
    <row r="2" spans="1:31" ht="24.95" customHeight="1">
      <c r="A2" s="74" t="s">
        <v>103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6"/>
    </row>
    <row r="3" spans="1:31" s="38" customFormat="1" ht="24.95" customHeight="1">
      <c r="A3" s="77" t="s">
        <v>0</v>
      </c>
      <c r="B3" s="77" t="s">
        <v>17</v>
      </c>
      <c r="C3" s="77" t="s">
        <v>2</v>
      </c>
      <c r="D3" s="77" t="s">
        <v>3</v>
      </c>
      <c r="E3" s="77" t="s">
        <v>102</v>
      </c>
      <c r="F3" s="78" t="s">
        <v>84</v>
      </c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69" t="s">
        <v>3</v>
      </c>
    </row>
    <row r="4" spans="1:31" s="38" customFormat="1" ht="24.95" customHeight="1">
      <c r="A4" s="77"/>
      <c r="B4" s="77"/>
      <c r="C4" s="77"/>
      <c r="D4" s="77"/>
      <c r="E4" s="77"/>
      <c r="F4" s="68" t="s">
        <v>18</v>
      </c>
      <c r="G4" s="68"/>
      <c r="H4" s="68" t="s">
        <v>19</v>
      </c>
      <c r="I4" s="68"/>
      <c r="J4" s="68" t="s">
        <v>20</v>
      </c>
      <c r="K4" s="68"/>
      <c r="L4" s="68" t="s">
        <v>21</v>
      </c>
      <c r="M4" s="68"/>
      <c r="N4" s="68" t="s">
        <v>82</v>
      </c>
      <c r="O4" s="68"/>
      <c r="P4" s="68" t="s">
        <v>83</v>
      </c>
      <c r="Q4" s="68"/>
      <c r="R4" s="68" t="s">
        <v>23</v>
      </c>
      <c r="S4" s="68"/>
      <c r="T4" s="68" t="s">
        <v>24</v>
      </c>
      <c r="U4" s="68"/>
      <c r="V4" s="68" t="s">
        <v>25</v>
      </c>
      <c r="W4" s="68"/>
      <c r="X4" s="68" t="s">
        <v>26</v>
      </c>
      <c r="Y4" s="68"/>
      <c r="Z4" s="68" t="s">
        <v>22</v>
      </c>
      <c r="AA4" s="68"/>
      <c r="AB4" s="68" t="s">
        <v>27</v>
      </c>
      <c r="AC4" s="68"/>
      <c r="AD4" s="80" t="s">
        <v>28</v>
      </c>
      <c r="AE4" s="70"/>
    </row>
    <row r="5" spans="1:31" s="38" customFormat="1" ht="24.95" customHeight="1">
      <c r="A5" s="77"/>
      <c r="B5" s="77"/>
      <c r="C5" s="77"/>
      <c r="D5" s="77"/>
      <c r="E5" s="77"/>
      <c r="F5" s="39" t="s">
        <v>1</v>
      </c>
      <c r="G5" s="39" t="s">
        <v>12</v>
      </c>
      <c r="H5" s="39" t="s">
        <v>1</v>
      </c>
      <c r="I5" s="39" t="s">
        <v>12</v>
      </c>
      <c r="J5" s="39" t="s">
        <v>1</v>
      </c>
      <c r="K5" s="39" t="s">
        <v>12</v>
      </c>
      <c r="L5" s="39" t="s">
        <v>1</v>
      </c>
      <c r="M5" s="39" t="s">
        <v>12</v>
      </c>
      <c r="N5" s="39" t="s">
        <v>1</v>
      </c>
      <c r="O5" s="39" t="s">
        <v>12</v>
      </c>
      <c r="P5" s="39" t="s">
        <v>1</v>
      </c>
      <c r="Q5" s="39" t="s">
        <v>12</v>
      </c>
      <c r="R5" s="39" t="s">
        <v>1</v>
      </c>
      <c r="S5" s="39" t="s">
        <v>12</v>
      </c>
      <c r="T5" s="39" t="s">
        <v>1</v>
      </c>
      <c r="U5" s="39" t="s">
        <v>12</v>
      </c>
      <c r="V5" s="39" t="s">
        <v>1</v>
      </c>
      <c r="W5" s="39" t="s">
        <v>12</v>
      </c>
      <c r="X5" s="39" t="s">
        <v>1</v>
      </c>
      <c r="Y5" s="39" t="s">
        <v>12</v>
      </c>
      <c r="Z5" s="39" t="s">
        <v>1</v>
      </c>
      <c r="AA5" s="39" t="s">
        <v>12</v>
      </c>
      <c r="AB5" s="39" t="s">
        <v>1</v>
      </c>
      <c r="AC5" s="39" t="s">
        <v>12</v>
      </c>
      <c r="AD5" s="81"/>
      <c r="AE5" s="71"/>
    </row>
    <row r="6" spans="1:31" ht="24.95" customHeight="1">
      <c r="A6" s="39" t="s">
        <v>4</v>
      </c>
      <c r="B6" s="41" t="s">
        <v>32</v>
      </c>
      <c r="C6" s="40"/>
      <c r="D6" s="40"/>
      <c r="E6" s="40"/>
      <c r="F6" s="40"/>
      <c r="G6" s="42"/>
      <c r="H6" s="43"/>
      <c r="I6" s="43"/>
      <c r="J6" s="44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0"/>
    </row>
    <row r="7" spans="1:31" ht="24.95" customHeight="1">
      <c r="A7" s="39"/>
      <c r="B7" s="41" t="s">
        <v>33</v>
      </c>
      <c r="C7" s="40"/>
      <c r="D7" s="40"/>
      <c r="E7" s="40"/>
      <c r="F7" s="40"/>
      <c r="G7" s="42"/>
      <c r="H7" s="43"/>
      <c r="I7" s="43"/>
      <c r="J7" s="44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37"/>
    </row>
    <row r="8" spans="1:31" ht="24.95" customHeight="1">
      <c r="B8" s="45" t="s">
        <v>34</v>
      </c>
      <c r="C8" s="46">
        <v>2.7080000000000002</v>
      </c>
      <c r="D8" s="40" t="s">
        <v>13</v>
      </c>
      <c r="E8" s="40" t="s">
        <v>5</v>
      </c>
      <c r="F8" s="40"/>
      <c r="G8" s="47">
        <f>F8*$C$8</f>
        <v>0</v>
      </c>
      <c r="H8" s="40"/>
      <c r="I8" s="47">
        <f>H8*$C$8</f>
        <v>0</v>
      </c>
      <c r="J8" s="40"/>
      <c r="K8" s="47">
        <f>J8*$C$8</f>
        <v>0</v>
      </c>
      <c r="L8" s="40"/>
      <c r="M8" s="47">
        <f>L8*$C$8</f>
        <v>0</v>
      </c>
      <c r="N8" s="40"/>
      <c r="O8" s="47">
        <f>N8*$C$8</f>
        <v>0</v>
      </c>
      <c r="P8" s="40"/>
      <c r="Q8" s="47">
        <f>P8*$C$8</f>
        <v>0</v>
      </c>
      <c r="R8" s="40"/>
      <c r="S8" s="47">
        <f>R8*$C$8</f>
        <v>0</v>
      </c>
      <c r="T8" s="40"/>
      <c r="U8" s="47">
        <f>T8*$C$8</f>
        <v>0</v>
      </c>
      <c r="V8" s="40"/>
      <c r="W8" s="47">
        <f>V8*$C$8</f>
        <v>0</v>
      </c>
      <c r="X8" s="40"/>
      <c r="Y8" s="47">
        <f>X8*$C$8</f>
        <v>0</v>
      </c>
      <c r="Z8" s="40"/>
      <c r="AA8" s="47">
        <f>Z8*$C$8</f>
        <v>0</v>
      </c>
      <c r="AB8" s="40"/>
      <c r="AC8" s="47">
        <f>AB8*$C$8</f>
        <v>0</v>
      </c>
      <c r="AD8" s="48">
        <f>S8+U8+W8+Y8+AA8+AC8</f>
        <v>0</v>
      </c>
      <c r="AE8" s="40" t="s">
        <v>31</v>
      </c>
    </row>
    <row r="9" spans="1:31" ht="24.95" customHeight="1">
      <c r="A9" s="49"/>
      <c r="B9" s="45" t="s">
        <v>35</v>
      </c>
      <c r="C9" s="46">
        <v>2.7080000000000002</v>
      </c>
      <c r="D9" s="40" t="s">
        <v>13</v>
      </c>
      <c r="E9" s="40" t="s">
        <v>5</v>
      </c>
      <c r="F9" s="40"/>
      <c r="G9" s="47">
        <f>F9*$C$8</f>
        <v>0</v>
      </c>
      <c r="H9" s="40"/>
      <c r="I9" s="47">
        <f>H9*$C$8</f>
        <v>0</v>
      </c>
      <c r="J9" s="40"/>
      <c r="K9" s="47">
        <f>J9*$C$8</f>
        <v>0</v>
      </c>
      <c r="L9" s="40"/>
      <c r="M9" s="47">
        <f>L9*$C$8</f>
        <v>0</v>
      </c>
      <c r="N9" s="40"/>
      <c r="O9" s="47">
        <f>N9*$C$8</f>
        <v>0</v>
      </c>
      <c r="P9" s="40"/>
      <c r="Q9" s="47">
        <f>P9*$C$8</f>
        <v>0</v>
      </c>
      <c r="R9" s="40"/>
      <c r="S9" s="47">
        <f>R9*$C$8</f>
        <v>0</v>
      </c>
      <c r="T9" s="40"/>
      <c r="U9" s="47">
        <f>T9*$C$8</f>
        <v>0</v>
      </c>
      <c r="V9" s="40"/>
      <c r="W9" s="47">
        <f>V9*$C$8</f>
        <v>0</v>
      </c>
      <c r="X9" s="40"/>
      <c r="Y9" s="47">
        <f>X9*$C$8</f>
        <v>0</v>
      </c>
      <c r="Z9" s="40"/>
      <c r="AA9" s="47">
        <f>Z9*$C$8</f>
        <v>0</v>
      </c>
      <c r="AB9" s="40"/>
      <c r="AC9" s="47">
        <f>AB9*$C$8</f>
        <v>0</v>
      </c>
      <c r="AD9" s="48">
        <f t="shared" ref="AD9:AD23" si="0">S9+U9+W9+Y9+AA9+AC9</f>
        <v>0</v>
      </c>
      <c r="AE9" s="40" t="s">
        <v>31</v>
      </c>
    </row>
    <row r="10" spans="1:31" ht="24.95" customHeight="1">
      <c r="A10" s="49"/>
      <c r="B10" s="49" t="s">
        <v>36</v>
      </c>
      <c r="C10" s="46"/>
      <c r="D10" s="40"/>
      <c r="E10" s="40"/>
      <c r="F10" s="40"/>
      <c r="G10" s="47"/>
      <c r="H10" s="40"/>
      <c r="I10" s="47"/>
      <c r="J10" s="40"/>
      <c r="K10" s="47"/>
      <c r="L10" s="40"/>
      <c r="M10" s="47"/>
      <c r="N10" s="40"/>
      <c r="O10" s="47"/>
      <c r="P10" s="40"/>
      <c r="Q10" s="47"/>
      <c r="R10" s="40"/>
      <c r="S10" s="47"/>
      <c r="T10" s="40"/>
      <c r="U10" s="47"/>
      <c r="V10" s="40"/>
      <c r="W10" s="47"/>
      <c r="X10" s="40"/>
      <c r="Y10" s="47"/>
      <c r="Z10" s="40"/>
      <c r="AA10" s="47"/>
      <c r="AB10" s="40"/>
      <c r="AC10" s="47"/>
      <c r="AD10" s="48"/>
      <c r="AE10" s="40"/>
    </row>
    <row r="11" spans="1:31" ht="24.95" customHeight="1">
      <c r="A11" s="49"/>
      <c r="B11" s="49" t="s">
        <v>37</v>
      </c>
      <c r="C11" s="46"/>
      <c r="D11" s="40"/>
      <c r="E11" s="40"/>
      <c r="F11" s="40"/>
      <c r="G11" s="47"/>
      <c r="H11" s="40"/>
      <c r="I11" s="47"/>
      <c r="J11" s="40"/>
      <c r="K11" s="47"/>
      <c r="L11" s="40"/>
      <c r="M11" s="47"/>
      <c r="N11" s="40"/>
      <c r="O11" s="47"/>
      <c r="P11" s="40"/>
      <c r="Q11" s="47"/>
      <c r="R11" s="40"/>
      <c r="S11" s="47"/>
      <c r="T11" s="40"/>
      <c r="U11" s="47"/>
      <c r="V11" s="40"/>
      <c r="W11" s="47"/>
      <c r="X11" s="40"/>
      <c r="Y11" s="47"/>
      <c r="Z11" s="40"/>
      <c r="AA11" s="47"/>
      <c r="AB11" s="40"/>
      <c r="AC11" s="47"/>
      <c r="AD11" s="48"/>
      <c r="AE11" s="40"/>
    </row>
    <row r="12" spans="1:31" ht="24.95" customHeight="1">
      <c r="A12" s="49"/>
      <c r="B12" s="45" t="s">
        <v>38</v>
      </c>
      <c r="C12" s="46">
        <v>2.7446000000000002</v>
      </c>
      <c r="D12" s="40" t="s">
        <v>13</v>
      </c>
      <c r="E12" s="40" t="s">
        <v>5</v>
      </c>
      <c r="F12" s="40"/>
      <c r="G12" s="47">
        <f t="shared" ref="G12:G23" si="1">F12*$C$8</f>
        <v>0</v>
      </c>
      <c r="H12" s="40"/>
      <c r="I12" s="47">
        <f t="shared" ref="I12:I23" si="2">H12*$C$8</f>
        <v>0</v>
      </c>
      <c r="J12" s="40"/>
      <c r="K12" s="47">
        <f t="shared" ref="K12:K23" si="3">J12*$C$8</f>
        <v>0</v>
      </c>
      <c r="L12" s="40"/>
      <c r="M12" s="47">
        <f t="shared" ref="M12:M23" si="4">L12*$C$8</f>
        <v>0</v>
      </c>
      <c r="N12" s="40"/>
      <c r="O12" s="47">
        <f t="shared" ref="O12:O23" si="5">N12*$C$8</f>
        <v>0</v>
      </c>
      <c r="P12" s="40"/>
      <c r="Q12" s="47">
        <f t="shared" ref="Q12:Q23" si="6">P12*$C$8</f>
        <v>0</v>
      </c>
      <c r="R12" s="40"/>
      <c r="S12" s="47">
        <f t="shared" ref="S12:S23" si="7">R12*$C$8</f>
        <v>0</v>
      </c>
      <c r="T12" s="40"/>
      <c r="U12" s="47">
        <f t="shared" ref="U12:U23" si="8">T12*$C$8</f>
        <v>0</v>
      </c>
      <c r="V12" s="40"/>
      <c r="W12" s="47">
        <f t="shared" ref="W12:W23" si="9">V12*$C$8</f>
        <v>0</v>
      </c>
      <c r="X12" s="40"/>
      <c r="Y12" s="47">
        <f t="shared" ref="Y12:Y23" si="10">X12*$C$8</f>
        <v>0</v>
      </c>
      <c r="Z12" s="40"/>
      <c r="AA12" s="47">
        <f t="shared" ref="AA12:AA23" si="11">Z12*$C$8</f>
        <v>0</v>
      </c>
      <c r="AB12" s="40"/>
      <c r="AC12" s="47">
        <f t="shared" ref="AC12:AC23" si="12">AB12*$C$8</f>
        <v>0</v>
      </c>
      <c r="AD12" s="48">
        <f t="shared" si="0"/>
        <v>0</v>
      </c>
      <c r="AE12" s="40" t="s">
        <v>31</v>
      </c>
    </row>
    <row r="13" spans="1:31" ht="24.95" customHeight="1">
      <c r="A13" s="49"/>
      <c r="B13" s="45" t="s">
        <v>76</v>
      </c>
      <c r="C13" s="46">
        <v>2.2376</v>
      </c>
      <c r="D13" s="40" t="s">
        <v>13</v>
      </c>
      <c r="E13" s="40" t="s">
        <v>5</v>
      </c>
      <c r="F13" s="40"/>
      <c r="G13" s="47">
        <f t="shared" si="1"/>
        <v>0</v>
      </c>
      <c r="H13" s="40"/>
      <c r="I13" s="47">
        <f t="shared" si="2"/>
        <v>0</v>
      </c>
      <c r="J13" s="40"/>
      <c r="K13" s="47">
        <f t="shared" si="3"/>
        <v>0</v>
      </c>
      <c r="L13" s="40"/>
      <c r="M13" s="47">
        <f t="shared" si="4"/>
        <v>0</v>
      </c>
      <c r="N13" s="40"/>
      <c r="O13" s="47">
        <f t="shared" si="5"/>
        <v>0</v>
      </c>
      <c r="P13" s="40"/>
      <c r="Q13" s="47">
        <f t="shared" si="6"/>
        <v>0</v>
      </c>
      <c r="R13" s="40"/>
      <c r="S13" s="47">
        <f t="shared" si="7"/>
        <v>0</v>
      </c>
      <c r="T13" s="40"/>
      <c r="U13" s="47">
        <f t="shared" si="8"/>
        <v>0</v>
      </c>
      <c r="V13" s="40"/>
      <c r="W13" s="47">
        <f t="shared" si="9"/>
        <v>0</v>
      </c>
      <c r="X13" s="40"/>
      <c r="Y13" s="47">
        <f t="shared" si="10"/>
        <v>0</v>
      </c>
      <c r="Z13" s="40"/>
      <c r="AA13" s="47">
        <f t="shared" si="11"/>
        <v>0</v>
      </c>
      <c r="AB13" s="40"/>
      <c r="AC13" s="47">
        <f t="shared" si="12"/>
        <v>0</v>
      </c>
      <c r="AD13" s="48">
        <f t="shared" si="0"/>
        <v>0</v>
      </c>
      <c r="AE13" s="40" t="s">
        <v>31</v>
      </c>
    </row>
    <row r="14" spans="1:31" ht="24.95" customHeight="1">
      <c r="A14" s="49"/>
      <c r="B14" s="45" t="s">
        <v>39</v>
      </c>
      <c r="C14" s="46">
        <v>2.2376</v>
      </c>
      <c r="D14" s="40" t="s">
        <v>13</v>
      </c>
      <c r="E14" s="40" t="s">
        <v>5</v>
      </c>
      <c r="F14" s="40"/>
      <c r="G14" s="47">
        <f t="shared" si="1"/>
        <v>0</v>
      </c>
      <c r="H14" s="40"/>
      <c r="I14" s="47">
        <f t="shared" si="2"/>
        <v>0</v>
      </c>
      <c r="J14" s="40"/>
      <c r="K14" s="47">
        <f t="shared" si="3"/>
        <v>0</v>
      </c>
      <c r="L14" s="40"/>
      <c r="M14" s="47">
        <f t="shared" si="4"/>
        <v>0</v>
      </c>
      <c r="N14" s="40"/>
      <c r="O14" s="47">
        <f t="shared" si="5"/>
        <v>0</v>
      </c>
      <c r="P14" s="40"/>
      <c r="Q14" s="47">
        <f t="shared" si="6"/>
        <v>0</v>
      </c>
      <c r="R14" s="40"/>
      <c r="S14" s="47">
        <f t="shared" si="7"/>
        <v>0</v>
      </c>
      <c r="T14" s="40"/>
      <c r="U14" s="47">
        <f t="shared" si="8"/>
        <v>0</v>
      </c>
      <c r="V14" s="40"/>
      <c r="W14" s="47">
        <f t="shared" si="9"/>
        <v>0</v>
      </c>
      <c r="X14" s="40"/>
      <c r="Y14" s="47">
        <f t="shared" si="10"/>
        <v>0</v>
      </c>
      <c r="Z14" s="40"/>
      <c r="AA14" s="47">
        <f t="shared" si="11"/>
        <v>0</v>
      </c>
      <c r="AB14" s="40"/>
      <c r="AC14" s="47">
        <f t="shared" si="12"/>
        <v>0</v>
      </c>
      <c r="AD14" s="48">
        <f t="shared" si="0"/>
        <v>0</v>
      </c>
      <c r="AE14" s="40" t="s">
        <v>31</v>
      </c>
    </row>
    <row r="15" spans="1:31" ht="24.95" customHeight="1">
      <c r="A15" s="49"/>
      <c r="B15" s="49" t="s">
        <v>74</v>
      </c>
      <c r="C15" s="46">
        <v>1</v>
      </c>
      <c r="D15" s="40" t="s">
        <v>75</v>
      </c>
      <c r="E15" s="40" t="s">
        <v>10</v>
      </c>
      <c r="F15" s="40"/>
      <c r="G15" s="47">
        <f t="shared" si="1"/>
        <v>0</v>
      </c>
      <c r="H15" s="40"/>
      <c r="I15" s="47">
        <f t="shared" si="2"/>
        <v>0</v>
      </c>
      <c r="J15" s="40"/>
      <c r="K15" s="47">
        <f t="shared" si="3"/>
        <v>0</v>
      </c>
      <c r="L15" s="40"/>
      <c r="M15" s="47">
        <f t="shared" si="4"/>
        <v>0</v>
      </c>
      <c r="N15" s="40"/>
      <c r="O15" s="47">
        <f t="shared" si="5"/>
        <v>0</v>
      </c>
      <c r="P15" s="40"/>
      <c r="Q15" s="47">
        <f t="shared" si="6"/>
        <v>0</v>
      </c>
      <c r="R15" s="40"/>
      <c r="S15" s="47">
        <f t="shared" si="7"/>
        <v>0</v>
      </c>
      <c r="T15" s="40"/>
      <c r="U15" s="47">
        <f t="shared" si="8"/>
        <v>0</v>
      </c>
      <c r="V15" s="40"/>
      <c r="W15" s="47">
        <f t="shared" si="9"/>
        <v>0</v>
      </c>
      <c r="X15" s="40"/>
      <c r="Y15" s="47">
        <f t="shared" si="10"/>
        <v>0</v>
      </c>
      <c r="Z15" s="40"/>
      <c r="AA15" s="47">
        <f t="shared" si="11"/>
        <v>0</v>
      </c>
      <c r="AB15" s="40"/>
      <c r="AC15" s="47">
        <f t="shared" si="12"/>
        <v>0</v>
      </c>
      <c r="AD15" s="48">
        <f t="shared" si="0"/>
        <v>0</v>
      </c>
      <c r="AE15" s="40" t="s">
        <v>31</v>
      </c>
    </row>
    <row r="16" spans="1:31" ht="24.95" customHeight="1">
      <c r="A16" s="49"/>
      <c r="B16" s="49" t="s">
        <v>72</v>
      </c>
      <c r="C16" s="50">
        <v>25</v>
      </c>
      <c r="D16" s="40" t="s">
        <v>71</v>
      </c>
      <c r="E16" s="40" t="s">
        <v>41</v>
      </c>
      <c r="F16" s="51">
        <f>'CH4จากระบบ septic tank'!$C$4</f>
        <v>0</v>
      </c>
      <c r="G16" s="47">
        <f t="shared" si="1"/>
        <v>0</v>
      </c>
      <c r="H16" s="52">
        <f>'CH4จากระบบ septic tank'!$D$4</f>
        <v>0</v>
      </c>
      <c r="I16" s="47">
        <f t="shared" si="2"/>
        <v>0</v>
      </c>
      <c r="J16" s="52">
        <f>'CH4จากระบบ septic tank'!$E$4</f>
        <v>0</v>
      </c>
      <c r="K16" s="47">
        <f t="shared" si="3"/>
        <v>0</v>
      </c>
      <c r="L16" s="52">
        <f>'CH4จากระบบ septic tank'!$F$4</f>
        <v>0</v>
      </c>
      <c r="M16" s="47">
        <f t="shared" si="4"/>
        <v>0</v>
      </c>
      <c r="N16" s="52">
        <f>'CH4จากระบบ septic tank'!$G$4</f>
        <v>0</v>
      </c>
      <c r="O16" s="47">
        <f t="shared" si="5"/>
        <v>0</v>
      </c>
      <c r="P16" s="52">
        <f>'CH4จากระบบ septic tank'!$H$4</f>
        <v>0</v>
      </c>
      <c r="Q16" s="47">
        <f t="shared" si="6"/>
        <v>0</v>
      </c>
      <c r="R16" s="52">
        <f>'CH4จากระบบ septic tank'!$I$4</f>
        <v>0</v>
      </c>
      <c r="S16" s="47">
        <f t="shared" si="7"/>
        <v>0</v>
      </c>
      <c r="T16" s="52">
        <f>'CH4จากระบบ septic tank'!$J$4</f>
        <v>0</v>
      </c>
      <c r="U16" s="47">
        <f t="shared" si="8"/>
        <v>0</v>
      </c>
      <c r="V16" s="52">
        <f>'CH4จากระบบ septic tank'!$K$4</f>
        <v>0</v>
      </c>
      <c r="W16" s="47">
        <f t="shared" si="9"/>
        <v>0</v>
      </c>
      <c r="X16" s="52">
        <f>'CH4จากระบบ septic tank'!$L$4</f>
        <v>0</v>
      </c>
      <c r="Y16" s="47">
        <f t="shared" si="10"/>
        <v>0</v>
      </c>
      <c r="Z16" s="52">
        <f>'CH4จากระบบ septic tank'!$M$4</f>
        <v>0</v>
      </c>
      <c r="AA16" s="47">
        <f t="shared" si="11"/>
        <v>0</v>
      </c>
      <c r="AB16" s="52">
        <f>'CH4จากระบบ septic tank'!$N$4</f>
        <v>0</v>
      </c>
      <c r="AC16" s="47">
        <f t="shared" si="12"/>
        <v>0</v>
      </c>
      <c r="AD16" s="48">
        <f t="shared" si="0"/>
        <v>0</v>
      </c>
      <c r="AE16" s="40" t="s">
        <v>31</v>
      </c>
    </row>
    <row r="17" spans="1:49" ht="24.95" customHeight="1">
      <c r="A17" s="49"/>
      <c r="B17" s="49" t="s">
        <v>73</v>
      </c>
      <c r="C17" s="46">
        <v>25</v>
      </c>
      <c r="D17" s="40" t="s">
        <v>58</v>
      </c>
      <c r="E17" s="40" t="s">
        <v>41</v>
      </c>
      <c r="F17" s="53">
        <f>CH4จากบ่อบำบัดน้ำเสีย!$B$13</f>
        <v>0</v>
      </c>
      <c r="G17" s="47">
        <f t="shared" si="1"/>
        <v>0</v>
      </c>
      <c r="H17" s="53">
        <f>CH4จากบ่อบำบัดน้ำเสีย!$C$13</f>
        <v>0</v>
      </c>
      <c r="I17" s="47">
        <f t="shared" si="2"/>
        <v>0</v>
      </c>
      <c r="J17" s="53">
        <f>CH4จากบ่อบำบัดน้ำเสีย!$D$13</f>
        <v>0</v>
      </c>
      <c r="K17" s="47">
        <f t="shared" si="3"/>
        <v>0</v>
      </c>
      <c r="L17" s="53">
        <f>CH4จากบ่อบำบัดน้ำเสีย!$E$13</f>
        <v>0</v>
      </c>
      <c r="M17" s="47">
        <f t="shared" si="4"/>
        <v>0</v>
      </c>
      <c r="N17" s="53">
        <f>CH4จากบ่อบำบัดน้ำเสีย!$F$13</f>
        <v>0</v>
      </c>
      <c r="O17" s="47">
        <f t="shared" si="5"/>
        <v>0</v>
      </c>
      <c r="P17" s="53">
        <f>CH4จากบ่อบำบัดน้ำเสีย!$G$13</f>
        <v>0</v>
      </c>
      <c r="Q17" s="47">
        <f t="shared" si="6"/>
        <v>0</v>
      </c>
      <c r="R17" s="53">
        <f>CH4จากบ่อบำบัดน้ำเสีย!$H$13</f>
        <v>0</v>
      </c>
      <c r="S17" s="47">
        <f t="shared" si="7"/>
        <v>0</v>
      </c>
      <c r="T17" s="53">
        <f>CH4จากบ่อบำบัดน้ำเสีย!$I$13</f>
        <v>0</v>
      </c>
      <c r="U17" s="47">
        <f t="shared" si="8"/>
        <v>0</v>
      </c>
      <c r="V17" s="53">
        <f>CH4จากบ่อบำบัดน้ำเสีย!$J$13</f>
        <v>0</v>
      </c>
      <c r="W17" s="47">
        <f t="shared" si="9"/>
        <v>0</v>
      </c>
      <c r="X17" s="53">
        <f>CH4จากบ่อบำบัดน้ำเสีย!$K$13</f>
        <v>0</v>
      </c>
      <c r="Y17" s="47">
        <f t="shared" si="10"/>
        <v>0</v>
      </c>
      <c r="Z17" s="53">
        <f>CH4จากบ่อบำบัดน้ำเสีย!$L$13</f>
        <v>0</v>
      </c>
      <c r="AA17" s="47">
        <f t="shared" si="11"/>
        <v>0</v>
      </c>
      <c r="AB17" s="53">
        <f>CH4จากบ่อบำบัดน้ำเสีย!$M$13</f>
        <v>0</v>
      </c>
      <c r="AC17" s="47">
        <f t="shared" si="12"/>
        <v>0</v>
      </c>
      <c r="AD17" s="48">
        <f t="shared" si="0"/>
        <v>0</v>
      </c>
      <c r="AE17" s="40" t="s">
        <v>31</v>
      </c>
    </row>
    <row r="18" spans="1:49" ht="24.95" customHeight="1">
      <c r="A18" s="49"/>
      <c r="B18" s="49" t="s">
        <v>78</v>
      </c>
      <c r="C18" s="46">
        <v>1430</v>
      </c>
      <c r="D18" s="40" t="s">
        <v>59</v>
      </c>
      <c r="E18" s="54" t="s">
        <v>42</v>
      </c>
      <c r="F18" s="40"/>
      <c r="G18" s="47">
        <f t="shared" si="1"/>
        <v>0</v>
      </c>
      <c r="H18" s="40"/>
      <c r="I18" s="47">
        <f t="shared" si="2"/>
        <v>0</v>
      </c>
      <c r="J18" s="40"/>
      <c r="K18" s="47">
        <f t="shared" si="3"/>
        <v>0</v>
      </c>
      <c r="L18" s="40"/>
      <c r="M18" s="47">
        <f t="shared" si="4"/>
        <v>0</v>
      </c>
      <c r="N18" s="40"/>
      <c r="O18" s="47">
        <f t="shared" si="5"/>
        <v>0</v>
      </c>
      <c r="P18" s="40"/>
      <c r="Q18" s="47">
        <f t="shared" si="6"/>
        <v>0</v>
      </c>
      <c r="R18" s="40"/>
      <c r="S18" s="47">
        <f t="shared" si="7"/>
        <v>0</v>
      </c>
      <c r="T18" s="40"/>
      <c r="U18" s="47">
        <f t="shared" si="8"/>
        <v>0</v>
      </c>
      <c r="V18" s="40"/>
      <c r="W18" s="47">
        <f t="shared" si="9"/>
        <v>0</v>
      </c>
      <c r="X18" s="40"/>
      <c r="Y18" s="47">
        <f t="shared" si="10"/>
        <v>0</v>
      </c>
      <c r="Z18" s="40"/>
      <c r="AA18" s="47">
        <f t="shared" si="11"/>
        <v>0</v>
      </c>
      <c r="AB18" s="40"/>
      <c r="AC18" s="47">
        <f t="shared" si="12"/>
        <v>0</v>
      </c>
      <c r="AD18" s="48">
        <f t="shared" si="0"/>
        <v>0</v>
      </c>
      <c r="AE18" s="40" t="s">
        <v>31</v>
      </c>
    </row>
    <row r="19" spans="1:49" ht="24.95" customHeight="1">
      <c r="A19" s="39" t="s">
        <v>6</v>
      </c>
      <c r="B19" s="45" t="s">
        <v>7</v>
      </c>
      <c r="C19" s="46">
        <v>0.58209999999999995</v>
      </c>
      <c r="D19" s="40" t="s">
        <v>14</v>
      </c>
      <c r="E19" s="40" t="s">
        <v>8</v>
      </c>
      <c r="F19" s="40"/>
      <c r="G19" s="47">
        <f t="shared" si="1"/>
        <v>0</v>
      </c>
      <c r="H19" s="40"/>
      <c r="I19" s="47">
        <f t="shared" si="2"/>
        <v>0</v>
      </c>
      <c r="J19" s="40"/>
      <c r="K19" s="47">
        <f t="shared" si="3"/>
        <v>0</v>
      </c>
      <c r="L19" s="40"/>
      <c r="M19" s="47">
        <f t="shared" si="4"/>
        <v>0</v>
      </c>
      <c r="N19" s="40"/>
      <c r="O19" s="47">
        <f t="shared" si="5"/>
        <v>0</v>
      </c>
      <c r="P19" s="40"/>
      <c r="Q19" s="47">
        <f t="shared" si="6"/>
        <v>0</v>
      </c>
      <c r="R19" s="40"/>
      <c r="S19" s="47">
        <f t="shared" si="7"/>
        <v>0</v>
      </c>
      <c r="T19" s="40"/>
      <c r="U19" s="47">
        <f t="shared" si="8"/>
        <v>0</v>
      </c>
      <c r="V19" s="40"/>
      <c r="W19" s="47">
        <f t="shared" si="9"/>
        <v>0</v>
      </c>
      <c r="X19" s="40"/>
      <c r="Y19" s="47">
        <f t="shared" si="10"/>
        <v>0</v>
      </c>
      <c r="Z19" s="40"/>
      <c r="AA19" s="47">
        <f t="shared" si="11"/>
        <v>0</v>
      </c>
      <c r="AB19" s="40"/>
      <c r="AC19" s="47">
        <f t="shared" si="12"/>
        <v>0</v>
      </c>
      <c r="AD19" s="48">
        <f t="shared" si="0"/>
        <v>0</v>
      </c>
      <c r="AE19" s="40" t="s">
        <v>31</v>
      </c>
    </row>
    <row r="20" spans="1:49" ht="24.95" customHeight="1">
      <c r="A20" s="39" t="s">
        <v>9</v>
      </c>
      <c r="B20" s="45" t="s">
        <v>40</v>
      </c>
      <c r="C20" s="46">
        <v>1.1399999999999999</v>
      </c>
      <c r="D20" s="40" t="s">
        <v>15</v>
      </c>
      <c r="E20" s="40" t="s">
        <v>10</v>
      </c>
      <c r="F20" s="40"/>
      <c r="G20" s="47">
        <f t="shared" si="1"/>
        <v>0</v>
      </c>
      <c r="H20" s="40"/>
      <c r="I20" s="47">
        <f t="shared" si="2"/>
        <v>0</v>
      </c>
      <c r="J20" s="40"/>
      <c r="K20" s="47">
        <f t="shared" si="3"/>
        <v>0</v>
      </c>
      <c r="L20" s="40"/>
      <c r="M20" s="47">
        <f t="shared" si="4"/>
        <v>0</v>
      </c>
      <c r="N20" s="40"/>
      <c r="O20" s="47">
        <f t="shared" si="5"/>
        <v>0</v>
      </c>
      <c r="P20" s="40"/>
      <c r="Q20" s="47">
        <f t="shared" si="6"/>
        <v>0</v>
      </c>
      <c r="R20" s="40"/>
      <c r="S20" s="47">
        <f t="shared" si="7"/>
        <v>0</v>
      </c>
      <c r="T20" s="40"/>
      <c r="U20" s="47">
        <f t="shared" si="8"/>
        <v>0</v>
      </c>
      <c r="V20" s="40"/>
      <c r="W20" s="47">
        <f t="shared" si="9"/>
        <v>0</v>
      </c>
      <c r="X20" s="40"/>
      <c r="Y20" s="47">
        <f t="shared" si="10"/>
        <v>0</v>
      </c>
      <c r="Z20" s="40"/>
      <c r="AA20" s="47">
        <f t="shared" si="11"/>
        <v>0</v>
      </c>
      <c r="AB20" s="40"/>
      <c r="AC20" s="47">
        <f t="shared" si="12"/>
        <v>0</v>
      </c>
      <c r="AD20" s="48">
        <f t="shared" si="0"/>
        <v>0</v>
      </c>
      <c r="AE20" s="40" t="s">
        <v>31</v>
      </c>
    </row>
    <row r="21" spans="1:49" ht="24.95" customHeight="1">
      <c r="A21" s="49"/>
      <c r="B21" s="45" t="s">
        <v>91</v>
      </c>
      <c r="C21" s="46">
        <v>0.5081</v>
      </c>
      <c r="D21" s="40" t="s">
        <v>16</v>
      </c>
      <c r="E21" s="40" t="s">
        <v>11</v>
      </c>
      <c r="F21" s="40"/>
      <c r="G21" s="47">
        <f t="shared" si="1"/>
        <v>0</v>
      </c>
      <c r="H21" s="40"/>
      <c r="I21" s="47">
        <f t="shared" si="2"/>
        <v>0</v>
      </c>
      <c r="J21" s="40"/>
      <c r="K21" s="47">
        <f t="shared" si="3"/>
        <v>0</v>
      </c>
      <c r="L21" s="40"/>
      <c r="M21" s="47">
        <f t="shared" si="4"/>
        <v>0</v>
      </c>
      <c r="N21" s="40"/>
      <c r="O21" s="47">
        <f t="shared" si="5"/>
        <v>0</v>
      </c>
      <c r="P21" s="40"/>
      <c r="Q21" s="47">
        <f t="shared" si="6"/>
        <v>0</v>
      </c>
      <c r="R21" s="40"/>
      <c r="S21" s="47">
        <f t="shared" si="7"/>
        <v>0</v>
      </c>
      <c r="T21" s="40"/>
      <c r="U21" s="47">
        <f t="shared" si="8"/>
        <v>0</v>
      </c>
      <c r="V21" s="40"/>
      <c r="W21" s="47">
        <f t="shared" si="9"/>
        <v>0</v>
      </c>
      <c r="X21" s="40"/>
      <c r="Y21" s="47">
        <f t="shared" si="10"/>
        <v>0</v>
      </c>
      <c r="Z21" s="40"/>
      <c r="AA21" s="47">
        <f t="shared" si="11"/>
        <v>0</v>
      </c>
      <c r="AB21" s="40"/>
      <c r="AC21" s="47">
        <f t="shared" si="12"/>
        <v>0</v>
      </c>
      <c r="AD21" s="48">
        <f t="shared" si="0"/>
        <v>0</v>
      </c>
      <c r="AE21" s="40" t="s">
        <v>31</v>
      </c>
    </row>
    <row r="22" spans="1:49" ht="24.95" customHeight="1">
      <c r="A22" s="49"/>
      <c r="B22" s="45" t="s">
        <v>92</v>
      </c>
      <c r="C22" s="46">
        <v>0.70430000000000004</v>
      </c>
      <c r="D22" s="40" t="s">
        <v>16</v>
      </c>
      <c r="E22" s="40" t="s">
        <v>11</v>
      </c>
      <c r="F22" s="40"/>
      <c r="G22" s="47">
        <f t="shared" ref="G22" si="13">F22*$C$8</f>
        <v>0</v>
      </c>
      <c r="H22" s="40"/>
      <c r="I22" s="47">
        <f t="shared" ref="I22" si="14">H22*$C$8</f>
        <v>0</v>
      </c>
      <c r="J22" s="40"/>
      <c r="K22" s="47">
        <f t="shared" ref="K22" si="15">J22*$C$8</f>
        <v>0</v>
      </c>
      <c r="L22" s="40"/>
      <c r="M22" s="47">
        <f t="shared" ref="M22" si="16">L22*$C$8</f>
        <v>0</v>
      </c>
      <c r="N22" s="40"/>
      <c r="O22" s="47">
        <f t="shared" ref="O22" si="17">N22*$C$8</f>
        <v>0</v>
      </c>
      <c r="P22" s="40"/>
      <c r="Q22" s="47">
        <f t="shared" ref="Q22" si="18">P22*$C$8</f>
        <v>0</v>
      </c>
      <c r="R22" s="40"/>
      <c r="S22" s="47">
        <f t="shared" ref="S22" si="19">R22*$C$8</f>
        <v>0</v>
      </c>
      <c r="T22" s="40"/>
      <c r="U22" s="47">
        <f t="shared" ref="U22" si="20">T22*$C$8</f>
        <v>0</v>
      </c>
      <c r="V22" s="40"/>
      <c r="W22" s="47">
        <f t="shared" ref="W22" si="21">V22*$C$8</f>
        <v>0</v>
      </c>
      <c r="X22" s="40"/>
      <c r="Y22" s="47">
        <f t="shared" ref="Y22" si="22">X22*$C$8</f>
        <v>0</v>
      </c>
      <c r="Z22" s="40"/>
      <c r="AA22" s="47">
        <f t="shared" ref="AA22" si="23">Z22*$C$8</f>
        <v>0</v>
      </c>
      <c r="AB22" s="40"/>
      <c r="AC22" s="47">
        <f t="shared" ref="AC22" si="24">AB22*$C$8</f>
        <v>0</v>
      </c>
      <c r="AD22" s="48">
        <f t="shared" ref="AD22" si="25">S22+U22+W22+Y22+AA22+AC22</f>
        <v>0</v>
      </c>
      <c r="AE22" s="40" t="s">
        <v>31</v>
      </c>
      <c r="AR22" s="55"/>
    </row>
    <row r="23" spans="1:49" ht="24.95" customHeight="1">
      <c r="A23" s="65"/>
      <c r="B23" s="43" t="s">
        <v>29</v>
      </c>
      <c r="C23" s="46">
        <v>2.3199999999999998</v>
      </c>
      <c r="D23" s="40" t="s">
        <v>15</v>
      </c>
      <c r="E23" s="54" t="s">
        <v>10</v>
      </c>
      <c r="F23" s="40"/>
      <c r="G23" s="47">
        <f t="shared" si="1"/>
        <v>0</v>
      </c>
      <c r="H23" s="40"/>
      <c r="I23" s="47">
        <f t="shared" si="2"/>
        <v>0</v>
      </c>
      <c r="J23" s="40"/>
      <c r="K23" s="47">
        <f t="shared" si="3"/>
        <v>0</v>
      </c>
      <c r="L23" s="40"/>
      <c r="M23" s="47">
        <f t="shared" si="4"/>
        <v>0</v>
      </c>
      <c r="N23" s="40"/>
      <c r="O23" s="47">
        <f t="shared" si="5"/>
        <v>0</v>
      </c>
      <c r="P23" s="40"/>
      <c r="Q23" s="47">
        <f t="shared" si="6"/>
        <v>0</v>
      </c>
      <c r="R23" s="40"/>
      <c r="S23" s="47">
        <f t="shared" si="7"/>
        <v>0</v>
      </c>
      <c r="T23" s="40"/>
      <c r="U23" s="47">
        <f t="shared" si="8"/>
        <v>0</v>
      </c>
      <c r="V23" s="40"/>
      <c r="W23" s="47">
        <f t="shared" si="9"/>
        <v>0</v>
      </c>
      <c r="X23" s="40"/>
      <c r="Y23" s="47">
        <f t="shared" si="10"/>
        <v>0</v>
      </c>
      <c r="Z23" s="40"/>
      <c r="AA23" s="47">
        <f t="shared" si="11"/>
        <v>0</v>
      </c>
      <c r="AB23" s="40"/>
      <c r="AC23" s="47">
        <f t="shared" si="12"/>
        <v>0</v>
      </c>
      <c r="AD23" s="48">
        <f t="shared" si="0"/>
        <v>0</v>
      </c>
      <c r="AE23" s="40" t="s">
        <v>31</v>
      </c>
      <c r="AR23" s="57"/>
    </row>
    <row r="24" spans="1:49" ht="24.95" customHeight="1">
      <c r="G24" s="58"/>
      <c r="AR24" s="57"/>
    </row>
    <row r="25" spans="1:49" ht="21.75" customHeight="1">
      <c r="B25" s="72" t="s">
        <v>86</v>
      </c>
      <c r="C25" s="72"/>
      <c r="D25" s="72"/>
      <c r="E25" s="72"/>
      <c r="K25" s="73"/>
      <c r="L25" s="73"/>
      <c r="M25" s="73"/>
      <c r="N25" s="73"/>
      <c r="O25" s="36"/>
      <c r="P25" s="73"/>
      <c r="Q25" s="73"/>
      <c r="R25" s="73"/>
      <c r="S25" s="73"/>
      <c r="AR25" s="57"/>
    </row>
    <row r="26" spans="1:49" ht="24.95" customHeight="1">
      <c r="B26" s="39" t="s">
        <v>85</v>
      </c>
      <c r="C26" s="39" t="s">
        <v>30</v>
      </c>
      <c r="D26" s="39" t="s">
        <v>77</v>
      </c>
      <c r="E26" s="39" t="s">
        <v>3</v>
      </c>
      <c r="K26" s="55"/>
      <c r="L26" s="55"/>
      <c r="M26" s="55"/>
      <c r="N26" s="55"/>
      <c r="O26" s="36"/>
      <c r="P26" s="55"/>
      <c r="Q26" s="55"/>
      <c r="R26" s="55"/>
      <c r="S26" s="55"/>
      <c r="AR26" s="57"/>
    </row>
    <row r="27" spans="1:49" ht="24.95" customHeight="1">
      <c r="B27" s="59" t="s">
        <v>4</v>
      </c>
      <c r="C27" s="60">
        <f>(SUM(AE8:AE18))/1000</f>
        <v>0</v>
      </c>
      <c r="D27" s="61" t="e">
        <f>(C27*100)/$C$30</f>
        <v>#DIV/0!</v>
      </c>
      <c r="E27" s="59" t="s">
        <v>31</v>
      </c>
      <c r="K27" s="62"/>
      <c r="L27" s="63"/>
      <c r="M27" s="64"/>
      <c r="N27" s="62"/>
      <c r="O27" s="36"/>
      <c r="P27" s="62"/>
      <c r="Q27" s="63"/>
      <c r="R27" s="64"/>
      <c r="S27" s="62"/>
      <c r="AR27" s="36"/>
    </row>
    <row r="28" spans="1:49" ht="24.95" customHeight="1">
      <c r="B28" s="59" t="s">
        <v>6</v>
      </c>
      <c r="C28" s="60">
        <f>$AD$19/1000</f>
        <v>0</v>
      </c>
      <c r="D28" s="61" t="e">
        <f>(C28*100)/$C$30</f>
        <v>#DIV/0!</v>
      </c>
      <c r="E28" s="59" t="s">
        <v>31</v>
      </c>
      <c r="K28" s="62"/>
      <c r="L28" s="63"/>
      <c r="M28" s="64"/>
      <c r="N28" s="62"/>
      <c r="O28" s="36"/>
      <c r="P28" s="62"/>
      <c r="Q28" s="63"/>
      <c r="R28" s="64"/>
      <c r="S28" s="62"/>
      <c r="AW28" s="56"/>
    </row>
    <row r="29" spans="1:49" ht="24.95" customHeight="1">
      <c r="B29" s="59" t="s">
        <v>9</v>
      </c>
      <c r="C29" s="60">
        <f>SUM(AE20:AE23)/1000</f>
        <v>0</v>
      </c>
      <c r="D29" s="61" t="e">
        <f>(C29*100)/$C$30</f>
        <v>#DIV/0!</v>
      </c>
      <c r="E29" s="59" t="s">
        <v>31</v>
      </c>
      <c r="K29" s="62"/>
      <c r="L29" s="63"/>
      <c r="M29" s="64"/>
      <c r="N29" s="62"/>
      <c r="O29" s="36"/>
      <c r="P29" s="62"/>
      <c r="Q29" s="63"/>
      <c r="R29" s="64"/>
      <c r="S29" s="62"/>
      <c r="AW29" s="56"/>
    </row>
    <row r="30" spans="1:49" ht="24.95" customHeight="1">
      <c r="B30" s="59" t="s">
        <v>28</v>
      </c>
      <c r="C30" s="60">
        <f>SUM(C27:C29)</f>
        <v>0</v>
      </c>
      <c r="D30" s="61" t="e">
        <f>(C30*100)/$C$30</f>
        <v>#DIV/0!</v>
      </c>
      <c r="E30" s="59" t="s">
        <v>31</v>
      </c>
      <c r="K30" s="62"/>
      <c r="L30" s="63"/>
      <c r="M30" s="64"/>
      <c r="N30" s="62"/>
      <c r="O30" s="36"/>
      <c r="P30" s="62"/>
      <c r="Q30" s="63"/>
      <c r="R30" s="64"/>
      <c r="S30" s="62"/>
      <c r="AW30" s="56"/>
    </row>
    <row r="31" spans="1:49" ht="21.75" customHeight="1">
      <c r="J31" s="35"/>
      <c r="AW31" s="56"/>
    </row>
    <row r="32" spans="1:49" ht="24.95" customHeight="1">
      <c r="J32" s="35"/>
      <c r="AW32" s="56"/>
    </row>
    <row r="33" spans="1:49" ht="24.95" customHeight="1">
      <c r="J33" s="35"/>
      <c r="AW33" s="56"/>
    </row>
    <row r="34" spans="1:49" ht="24.95" customHeight="1">
      <c r="J34" s="35"/>
      <c r="AW34" s="56"/>
    </row>
    <row r="35" spans="1:49" ht="24.95" customHeight="1">
      <c r="A35" s="66"/>
      <c r="B35" s="36"/>
      <c r="J35" s="35"/>
      <c r="AW35" s="56"/>
    </row>
    <row r="36" spans="1:49" ht="24.95" customHeight="1">
      <c r="A36" s="67"/>
      <c r="B36" s="63"/>
      <c r="J36" s="35"/>
      <c r="AW36" s="56"/>
    </row>
    <row r="37" spans="1:49" ht="24.95" customHeight="1">
      <c r="A37" s="67"/>
      <c r="B37" s="63"/>
      <c r="J37" s="35"/>
      <c r="AW37" s="56"/>
    </row>
    <row r="38" spans="1:49" ht="24.95" customHeight="1">
      <c r="A38" s="67"/>
      <c r="B38" s="63"/>
      <c r="J38" s="35"/>
      <c r="AW38" s="56"/>
    </row>
    <row r="39" spans="1:49" ht="24.95" customHeight="1">
      <c r="A39" s="66"/>
      <c r="B39" s="36"/>
      <c r="J39" s="35"/>
      <c r="AW39" s="56"/>
    </row>
    <row r="40" spans="1:49" ht="24.95" customHeight="1">
      <c r="A40" s="66"/>
      <c r="B40" s="36"/>
      <c r="J40" s="35"/>
      <c r="AW40" s="56"/>
    </row>
    <row r="41" spans="1:49" ht="24.95" customHeight="1">
      <c r="J41" s="35"/>
      <c r="AW41" s="56"/>
    </row>
    <row r="42" spans="1:49" ht="24.95" customHeight="1">
      <c r="J42" s="35"/>
    </row>
    <row r="43" spans="1:49" ht="24.95" customHeight="1">
      <c r="J43" s="35"/>
    </row>
    <row r="44" spans="1:49" ht="24.95" customHeight="1">
      <c r="J44" s="35"/>
    </row>
  </sheetData>
  <mergeCells count="24">
    <mergeCell ref="A2:AE2"/>
    <mergeCell ref="L4:M4"/>
    <mergeCell ref="N4:O4"/>
    <mergeCell ref="P4:Q4"/>
    <mergeCell ref="A3:A5"/>
    <mergeCell ref="F4:G4"/>
    <mergeCell ref="H4:I4"/>
    <mergeCell ref="J4:K4"/>
    <mergeCell ref="B3:B5"/>
    <mergeCell ref="C3:C5"/>
    <mergeCell ref="D3:D5"/>
    <mergeCell ref="E3:E5"/>
    <mergeCell ref="F3:AD3"/>
    <mergeCell ref="T4:U4"/>
    <mergeCell ref="V4:W4"/>
    <mergeCell ref="AD4:AD5"/>
    <mergeCell ref="R4:S4"/>
    <mergeCell ref="AE3:AE5"/>
    <mergeCell ref="B25:E25"/>
    <mergeCell ref="K25:N25"/>
    <mergeCell ref="P25:S25"/>
    <mergeCell ref="X4:Y4"/>
    <mergeCell ref="Z4:AA4"/>
    <mergeCell ref="AB4:AC4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9"/>
  <sheetViews>
    <sheetView topLeftCell="A13" zoomScale="70" zoomScaleNormal="70" workbookViewId="0">
      <selection activeCell="A23" sqref="A23"/>
    </sheetView>
  </sheetViews>
  <sheetFormatPr defaultColWidth="25.5" defaultRowHeight="24"/>
  <cols>
    <col min="1" max="1" width="41" style="6" customWidth="1"/>
    <col min="2" max="2" width="21.625" style="6" customWidth="1"/>
    <col min="3" max="15" width="10.625" style="6" customWidth="1"/>
    <col min="16" max="16" width="3.125" style="6" customWidth="1"/>
    <col min="17" max="17" width="13" style="6" customWidth="1"/>
    <col min="18" max="16384" width="25.5" style="6"/>
  </cols>
  <sheetData>
    <row r="1" spans="1:18" ht="29.25">
      <c r="A1" s="5" t="s">
        <v>43</v>
      </c>
      <c r="B1" s="3" t="s">
        <v>44</v>
      </c>
      <c r="C1" s="3" t="s">
        <v>45</v>
      </c>
      <c r="D1" s="3" t="s">
        <v>46</v>
      </c>
      <c r="E1" s="3" t="s">
        <v>47</v>
      </c>
      <c r="F1" s="3" t="s">
        <v>48</v>
      </c>
      <c r="G1" s="3" t="s">
        <v>49</v>
      </c>
      <c r="H1" s="3" t="s">
        <v>50</v>
      </c>
      <c r="I1" s="3" t="s">
        <v>51</v>
      </c>
      <c r="J1" s="3" t="s">
        <v>52</v>
      </c>
      <c r="K1" s="3" t="s">
        <v>53</v>
      </c>
      <c r="L1" s="3" t="s">
        <v>54</v>
      </c>
      <c r="M1" s="3" t="s">
        <v>55</v>
      </c>
      <c r="N1" s="3" t="s">
        <v>56</v>
      </c>
      <c r="O1" s="2" t="s">
        <v>57</v>
      </c>
      <c r="Q1" s="23" t="s">
        <v>95</v>
      </c>
    </row>
    <row r="2" spans="1:18" ht="29.25">
      <c r="B2" s="4" t="s">
        <v>80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1">
        <f>SUM(C2:N2)</f>
        <v>0</v>
      </c>
      <c r="Q2" s="22">
        <f>D23*E23*F23*H23*I23</f>
        <v>1.2E-2</v>
      </c>
      <c r="R2" s="6" t="s">
        <v>97</v>
      </c>
    </row>
    <row r="3" spans="1:18">
      <c r="B3" s="4" t="s">
        <v>79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1">
        <f>SUM(C3:N3)</f>
        <v>0</v>
      </c>
      <c r="P3" s="7"/>
    </row>
    <row r="4" spans="1:18">
      <c r="B4" s="33" t="s">
        <v>65</v>
      </c>
      <c r="C4" s="21">
        <f t="shared" ref="C4:N4" si="0">C2*C3*$Q$2</f>
        <v>0</v>
      </c>
      <c r="D4" s="21">
        <f t="shared" si="0"/>
        <v>0</v>
      </c>
      <c r="E4" s="21">
        <f t="shared" si="0"/>
        <v>0</v>
      </c>
      <c r="F4" s="21">
        <f t="shared" si="0"/>
        <v>0</v>
      </c>
      <c r="G4" s="21">
        <f t="shared" si="0"/>
        <v>0</v>
      </c>
      <c r="H4" s="21">
        <f t="shared" si="0"/>
        <v>0</v>
      </c>
      <c r="I4" s="21">
        <f t="shared" si="0"/>
        <v>0</v>
      </c>
      <c r="J4" s="21">
        <f t="shared" si="0"/>
        <v>0</v>
      </c>
      <c r="K4" s="21">
        <f t="shared" si="0"/>
        <v>0</v>
      </c>
      <c r="L4" s="21">
        <f t="shared" si="0"/>
        <v>0</v>
      </c>
      <c r="M4" s="21">
        <f t="shared" si="0"/>
        <v>0</v>
      </c>
      <c r="N4" s="21">
        <f t="shared" si="0"/>
        <v>0</v>
      </c>
      <c r="O4" s="1">
        <f>SUM(C4:N4)</f>
        <v>0</v>
      </c>
    </row>
    <row r="5" spans="1:18">
      <c r="B5" s="8" t="s">
        <v>81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9" spans="1:18">
      <c r="A9" s="9" t="s">
        <v>67</v>
      </c>
    </row>
    <row r="10" spans="1:18" ht="96">
      <c r="A10" s="10" t="s">
        <v>63</v>
      </c>
    </row>
    <row r="12" spans="1:18" ht="72">
      <c r="A12" s="10" t="s">
        <v>64</v>
      </c>
    </row>
    <row r="14" spans="1:18" ht="54.75" customHeight="1">
      <c r="A14" s="10" t="s">
        <v>96</v>
      </c>
    </row>
    <row r="22" spans="1:10" ht="72">
      <c r="B22" s="11"/>
      <c r="C22" s="11"/>
      <c r="D22" s="12" t="s">
        <v>60</v>
      </c>
      <c r="E22" s="12" t="s">
        <v>61</v>
      </c>
      <c r="F22" s="12" t="s">
        <v>62</v>
      </c>
      <c r="G22" s="13" t="s">
        <v>66</v>
      </c>
      <c r="H22" s="13" t="s">
        <v>94</v>
      </c>
      <c r="I22" s="14">
        <v>1E-3</v>
      </c>
      <c r="J22" s="13" t="s">
        <v>93</v>
      </c>
    </row>
    <row r="23" spans="1:10">
      <c r="A23" s="34" t="s">
        <v>65</v>
      </c>
      <c r="B23" s="15" t="s">
        <v>10</v>
      </c>
      <c r="C23" s="16">
        <f>D23*E23*F23*H23*I23*J23</f>
        <v>0</v>
      </c>
      <c r="D23" s="17">
        <v>1</v>
      </c>
      <c r="E23" s="17">
        <v>1</v>
      </c>
      <c r="F23" s="17">
        <v>0.3</v>
      </c>
      <c r="G23" s="18">
        <f>O3</f>
        <v>0</v>
      </c>
      <c r="H23" s="17">
        <v>40</v>
      </c>
      <c r="I23" s="17">
        <f>I22</f>
        <v>1E-3</v>
      </c>
      <c r="J23" s="17">
        <f>O2</f>
        <v>0</v>
      </c>
    </row>
    <row r="27" spans="1:10" ht="28.5" customHeight="1"/>
    <row r="29" spans="1:10" ht="43.5" customHeight="1">
      <c r="D29" s="19">
        <f>D23*E23*F23*G23*H23*J23</f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O14"/>
  <sheetViews>
    <sheetView workbookViewId="0">
      <selection activeCell="A13" sqref="A13"/>
    </sheetView>
  </sheetViews>
  <sheetFormatPr defaultRowHeight="24"/>
  <cols>
    <col min="1" max="1" width="25" style="6" customWidth="1"/>
    <col min="2" max="2" width="10" style="6" customWidth="1"/>
    <col min="3" max="3" width="7.75" style="6" customWidth="1"/>
    <col min="4" max="14" width="6.625" style="6" customWidth="1"/>
    <col min="15" max="16384" width="9" style="6"/>
  </cols>
  <sheetData>
    <row r="1" spans="1:15">
      <c r="A1" s="82" t="s">
        <v>98</v>
      </c>
      <c r="B1" s="83"/>
    </row>
    <row r="2" spans="1:15">
      <c r="A2" s="83"/>
      <c r="B2" s="83"/>
      <c r="C2" s="17" t="s">
        <v>18</v>
      </c>
      <c r="D2" s="17" t="s">
        <v>19</v>
      </c>
      <c r="E2" s="17" t="s">
        <v>20</v>
      </c>
      <c r="F2" s="17" t="s">
        <v>21</v>
      </c>
      <c r="G2" s="17" t="s">
        <v>82</v>
      </c>
      <c r="H2" s="17" t="s">
        <v>83</v>
      </c>
      <c r="I2" s="17" t="s">
        <v>23</v>
      </c>
      <c r="J2" s="17" t="s">
        <v>24</v>
      </c>
      <c r="K2" s="17" t="s">
        <v>25</v>
      </c>
      <c r="L2" s="17" t="s">
        <v>26</v>
      </c>
      <c r="M2" s="17" t="s">
        <v>22</v>
      </c>
      <c r="N2" s="17" t="s">
        <v>27</v>
      </c>
      <c r="O2" s="17" t="s">
        <v>28</v>
      </c>
    </row>
    <row r="3" spans="1:15">
      <c r="A3" s="6" t="s">
        <v>89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>
      <c r="A4" s="6" t="s">
        <v>90</v>
      </c>
      <c r="C4" s="29">
        <f>C3*0.8</f>
        <v>0</v>
      </c>
      <c r="D4" s="29">
        <f t="shared" ref="D4:O4" si="0">D3*0.8</f>
        <v>0</v>
      </c>
      <c r="E4" s="29">
        <f t="shared" si="0"/>
        <v>0</v>
      </c>
      <c r="F4" s="29">
        <f t="shared" si="0"/>
        <v>0</v>
      </c>
      <c r="G4" s="29">
        <f t="shared" si="0"/>
        <v>0</v>
      </c>
      <c r="H4" s="29">
        <f t="shared" si="0"/>
        <v>0</v>
      </c>
      <c r="I4" s="29">
        <f t="shared" si="0"/>
        <v>0</v>
      </c>
      <c r="J4" s="29">
        <f t="shared" si="0"/>
        <v>0</v>
      </c>
      <c r="K4" s="29">
        <f t="shared" si="0"/>
        <v>0</v>
      </c>
      <c r="L4" s="29">
        <f t="shared" si="0"/>
        <v>0</v>
      </c>
      <c r="M4" s="29">
        <f t="shared" si="0"/>
        <v>0</v>
      </c>
      <c r="N4" s="29">
        <f t="shared" si="0"/>
        <v>0</v>
      </c>
      <c r="O4" s="29">
        <f t="shared" si="0"/>
        <v>0</v>
      </c>
    </row>
    <row r="5" spans="1:15">
      <c r="A5" s="6" t="s">
        <v>68</v>
      </c>
    </row>
    <row r="7" spans="1:15">
      <c r="A7" s="30" t="s">
        <v>99</v>
      </c>
      <c r="L7" s="25"/>
    </row>
    <row r="8" spans="1:15">
      <c r="A8" s="26" t="s">
        <v>87</v>
      </c>
    </row>
    <row r="9" spans="1:15">
      <c r="A9" s="26" t="s">
        <v>100</v>
      </c>
    </row>
    <row r="10" spans="1:15">
      <c r="A10" s="26" t="s">
        <v>88</v>
      </c>
    </row>
    <row r="11" spans="1:15">
      <c r="A11" s="24" t="s">
        <v>101</v>
      </c>
      <c r="B11" s="27" t="s">
        <v>18</v>
      </c>
      <c r="C11" s="17" t="s">
        <v>19</v>
      </c>
      <c r="D11" s="17" t="s">
        <v>20</v>
      </c>
      <c r="E11" s="17" t="s">
        <v>21</v>
      </c>
      <c r="F11" s="17" t="s">
        <v>82</v>
      </c>
      <c r="G11" s="17" t="s">
        <v>83</v>
      </c>
      <c r="H11" s="17" t="s">
        <v>23</v>
      </c>
      <c r="I11" s="17" t="s">
        <v>24</v>
      </c>
      <c r="J11" s="17" t="s">
        <v>25</v>
      </c>
      <c r="K11" s="17" t="s">
        <v>26</v>
      </c>
      <c r="L11" s="17" t="s">
        <v>22</v>
      </c>
      <c r="M11" s="17" t="s">
        <v>27</v>
      </c>
      <c r="N11" s="17" t="s">
        <v>28</v>
      </c>
    </row>
    <row r="12" spans="1:15">
      <c r="A12" s="6" t="s">
        <v>69</v>
      </c>
      <c r="B12" s="29">
        <f t="shared" ref="B12:N12" si="1">C4</f>
        <v>0</v>
      </c>
      <c r="C12" s="29">
        <f t="shared" si="1"/>
        <v>0</v>
      </c>
      <c r="D12" s="29">
        <f t="shared" si="1"/>
        <v>0</v>
      </c>
      <c r="E12" s="29">
        <f t="shared" si="1"/>
        <v>0</v>
      </c>
      <c r="F12" s="29">
        <f t="shared" si="1"/>
        <v>0</v>
      </c>
      <c r="G12" s="29">
        <f t="shared" si="1"/>
        <v>0</v>
      </c>
      <c r="H12" s="29">
        <f t="shared" si="1"/>
        <v>0</v>
      </c>
      <c r="I12" s="29">
        <f t="shared" si="1"/>
        <v>0</v>
      </c>
      <c r="J12" s="29">
        <f t="shared" si="1"/>
        <v>0</v>
      </c>
      <c r="K12" s="29">
        <f t="shared" si="1"/>
        <v>0</v>
      </c>
      <c r="L12" s="29">
        <f t="shared" si="1"/>
        <v>0</v>
      </c>
      <c r="M12" s="29">
        <f t="shared" si="1"/>
        <v>0</v>
      </c>
      <c r="N12" s="29">
        <f t="shared" si="1"/>
        <v>0</v>
      </c>
    </row>
    <row r="13" spans="1:15">
      <c r="A13" s="32" t="s">
        <v>70</v>
      </c>
      <c r="B13" s="28">
        <f>0.2*B12*0.12</f>
        <v>0</v>
      </c>
      <c r="C13" s="28">
        <f t="shared" ref="C13:N13" si="2">0.2*C12*0.12</f>
        <v>0</v>
      </c>
      <c r="D13" s="28">
        <f t="shared" si="2"/>
        <v>0</v>
      </c>
      <c r="E13" s="28">
        <f t="shared" si="2"/>
        <v>0</v>
      </c>
      <c r="F13" s="28">
        <f t="shared" si="2"/>
        <v>0</v>
      </c>
      <c r="G13" s="28">
        <f t="shared" si="2"/>
        <v>0</v>
      </c>
      <c r="H13" s="28">
        <f t="shared" si="2"/>
        <v>0</v>
      </c>
      <c r="I13" s="28">
        <f t="shared" si="2"/>
        <v>0</v>
      </c>
      <c r="J13" s="28">
        <f t="shared" si="2"/>
        <v>0</v>
      </c>
      <c r="K13" s="28">
        <f t="shared" si="2"/>
        <v>0</v>
      </c>
      <c r="L13" s="28">
        <f t="shared" si="2"/>
        <v>0</v>
      </c>
      <c r="M13" s="28">
        <f t="shared" si="2"/>
        <v>0</v>
      </c>
      <c r="N13" s="28">
        <f t="shared" si="2"/>
        <v>0</v>
      </c>
    </row>
    <row r="14" spans="1:15">
      <c r="B14" s="31"/>
    </row>
  </sheetData>
  <mergeCells count="1">
    <mergeCell ref="A1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สรุปการคำนวณ</vt:lpstr>
      <vt:lpstr>CH4จากระบบ septic tank</vt:lpstr>
      <vt:lpstr>CH4จากบ่อบำบัดน้ำเสีย</vt:lpstr>
      <vt:lpstr>สรุปการคำนวณ!Print_Area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thada</dc:creator>
  <cp:lastModifiedBy>EVE</cp:lastModifiedBy>
  <cp:lastPrinted>2019-01-08T10:41:32Z</cp:lastPrinted>
  <dcterms:created xsi:type="dcterms:W3CDTF">2015-02-17T07:08:20Z</dcterms:created>
  <dcterms:modified xsi:type="dcterms:W3CDTF">2019-01-22T15:43:29Z</dcterms:modified>
</cp:coreProperties>
</file>