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0 คณะกรรมการวิเคราะห์งบประมาณฯ\0000 ปีงบประมาณ 2566 (ตค 65 - กย 66)\2. ครั้งที่ 8-2565 -28 พย.65\วาระที่ 3 สืบเนื่อง\3.1.2 ค่าพัฒนา นศ\"/>
    </mc:Choice>
  </mc:AlternateContent>
  <xr:revisionPtr revIDLastSave="0" documentId="8_{85F0F43C-8F4A-4945-860B-274153788B44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Cluster นศ. 3 หน่วยงาน " sheetId="3" r:id="rId1"/>
    <sheet name="30%" sheetId="7" r:id="rId2"/>
    <sheet name="20%" sheetId="6" r:id="rId3"/>
    <sheet name="แผน 66" sheetId="2" r:id="rId4"/>
    <sheet name="แผน 66 data" sheetId="8" r:id="rId5"/>
    <sheet name="จัดสรร cluster" sheetId="4" r:id="rId6"/>
    <sheet name="จัดสรร สโมสร นศ" sheetId="5" r:id="rId7"/>
    <sheet name="ผล 65" sheetId="1" r:id="rId8"/>
  </sheet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3" l="1"/>
  <c r="C24" i="3"/>
  <c r="C23" i="3"/>
  <c r="E15" i="7"/>
  <c r="G7" i="3" l="1"/>
  <c r="H7" i="3"/>
  <c r="G23" i="3"/>
  <c r="G24" i="3"/>
  <c r="G25" i="3"/>
  <c r="C19" i="3"/>
  <c r="C18" i="3"/>
  <c r="K11" i="3" s="1"/>
  <c r="C17" i="3"/>
  <c r="K7" i="3" s="1"/>
  <c r="G8" i="6"/>
  <c r="C13" i="3"/>
  <c r="C12" i="3"/>
  <c r="C11" i="3"/>
  <c r="K8" i="3" s="1"/>
  <c r="C10" i="3"/>
  <c r="K10" i="3" s="1"/>
  <c r="D2" i="7"/>
  <c r="K12" i="3" l="1"/>
  <c r="K13" i="3" s="1"/>
  <c r="I12" i="3"/>
  <c r="C22" i="3"/>
  <c r="C21" i="3" s="1"/>
  <c r="C16" i="3"/>
  <c r="C9" i="3"/>
  <c r="B21" i="3"/>
  <c r="B7" i="3" s="1"/>
  <c r="B5" i="3" l="1"/>
  <c r="S7" i="2" l="1"/>
  <c r="G9" i="6" l="1"/>
  <c r="D5" i="7"/>
  <c r="C8" i="3" l="1"/>
  <c r="D8" i="3" s="1"/>
  <c r="C15" i="3"/>
  <c r="D15" i="3" s="1"/>
  <c r="G17" i="6"/>
  <c r="G15" i="6"/>
  <c r="D3" i="7"/>
  <c r="D17" i="7"/>
  <c r="T192" i="2" l="1"/>
  <c r="T6" i="2" l="1"/>
  <c r="B3" i="3"/>
  <c r="E14" i="4"/>
  <c r="D15" i="4" s="1"/>
  <c r="D12" i="7"/>
  <c r="D6" i="7"/>
  <c r="G13" i="6"/>
  <c r="G12" i="6"/>
  <c r="G11" i="6"/>
  <c r="T7" i="2" l="1"/>
  <c r="G10" i="6"/>
  <c r="E13" i="5"/>
  <c r="B24" i="5"/>
  <c r="F18" i="5"/>
  <c r="D18" i="5"/>
  <c r="C18" i="5"/>
  <c r="B18" i="5"/>
  <c r="B15" i="4"/>
  <c r="C23" i="4" s="1"/>
  <c r="C14" i="4"/>
  <c r="D21" i="3" l="1"/>
  <c r="D7" i="3" s="1"/>
  <c r="D5" i="3" s="1"/>
  <c r="I21" i="3" s="1"/>
  <c r="C7" i="3"/>
  <c r="B25" i="5"/>
  <c r="C17" i="4"/>
  <c r="B18" i="4" s="1"/>
  <c r="E17" i="4"/>
  <c r="D18" i="4" s="1"/>
  <c r="E23" i="4"/>
  <c r="C21" i="5" s="1"/>
  <c r="C24" i="5" s="1"/>
  <c r="C27" i="5" s="1"/>
  <c r="E20" i="4"/>
  <c r="C20" i="4"/>
  <c r="C5" i="3" l="1"/>
  <c r="K14" i="3"/>
  <c r="C25" i="5"/>
  <c r="E4" i="5" s="1"/>
  <c r="E14" i="5"/>
  <c r="B21" i="4"/>
  <c r="B22" i="4"/>
  <c r="D21" i="4"/>
  <c r="D22" i="4"/>
  <c r="E8" i="5" l="1"/>
  <c r="E12" i="5"/>
  <c r="E7" i="5"/>
  <c r="E9" i="5"/>
  <c r="E17" i="5"/>
  <c r="E3" i="5"/>
  <c r="E6" i="5"/>
  <c r="E5" i="5"/>
  <c r="E10" i="5"/>
  <c r="E11" i="5"/>
  <c r="E15" i="5"/>
  <c r="E16" i="5"/>
  <c r="E18" i="5" l="1"/>
  <c r="M157" i="1"/>
  <c r="L157" i="1"/>
  <c r="C158" i="1" l="1"/>
  <c r="D158" i="1"/>
  <c r="E158" i="1"/>
  <c r="F158" i="1"/>
  <c r="G158" i="1"/>
  <c r="H158" i="1"/>
  <c r="I158" i="1"/>
  <c r="B158" i="1"/>
  <c r="D159" i="1" l="1"/>
  <c r="C159" i="1" l="1"/>
  <c r="B159" i="1"/>
  <c r="A159" i="1" s="1"/>
</calcChain>
</file>

<file path=xl/sharedStrings.xml><?xml version="1.0" encoding="utf-8"?>
<sst xmlns="http://schemas.openxmlformats.org/spreadsheetml/2006/main" count="1697" uniqueCount="566">
  <si>
    <t>ประเด็นยุทธศาสตร์ที่ 2 การขับเคลื่อนผลการดำเนินงานตามพันธกิจหลัก (MOC)</t>
  </si>
  <si>
    <t>เป้าประสงค์ที่ 2.1 ผลิตบัณฑิตและพัฒนานักศึกษาที่มีสมรรถนะในระดับสากล</t>
  </si>
  <si>
    <t>ตัวชี้วัด</t>
  </si>
  <si>
    <t>กลยุทธ์</t>
  </si>
  <si>
    <t>1. ร้อยละของนักศึกษาที่ผ่านกระบวนการพัฒนาทักษะในศตวรรษที่ 21</t>
  </si>
  <si>
    <t>1.1 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</t>
  </si>
  <si>
    <t>1.3  สร้างและพัฒนาเครือข่ายศิษย์เก่าที่เข้มแข็ง รวมทั้งการมีส่วนร่วมในการพัฒนามหาวิทยาลัยในทุก ๆ พันธกิจ</t>
  </si>
  <si>
    <t>1.2  ส่งเสริมกิจกรรมนักศึกษาเพื่อพัฒนาชุมชนและสังคม ใกล้ชิดกับชุมชนและเกษตรกร และการรักษาสิ่งแวดล้อม เพื่อสร้างจิตสาธารณะและจิตสำนึกที่ดีแก่นักศึกษา และภาพลักษณ์ที่ดีของมหาวิทยาลัย</t>
  </si>
  <si>
    <t>2 จำนวนนักศึกษาที่เข้าร่วมกิจกรรมด้านการสร้างความเป็นผู้ประกอบการ</t>
  </si>
  <si>
    <t>2.1 ส่งเสริม สนับสนุน และพัฒนานักศึกษาเพื่อสร้างความเป็นผู้ประกอบการ เช่นการสร้าง Learning Space และ Working Space เพื่อเป็นพื้นที่เรียนรู้นอกห้องเรียน การจัดกิจกรรม และแลกเปลี่ยนเรียนรู้สำหรับนักศึกษา</t>
  </si>
  <si>
    <t>3 จำนวนรางวัลที่นักศึกษาได้รับในระดับชาติ หรือนานาชาติ</t>
  </si>
  <si>
    <t>3.1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 u</t>
  </si>
  <si>
    <t>โครงการ/กิจกรรม</t>
  </si>
  <si>
    <t>กลุ่มเป้าหมาย</t>
  </si>
  <si>
    <t>ผู้รับผิดชอบ</t>
  </si>
  <si>
    <t>งบประมาณ</t>
  </si>
  <si>
    <t>จ่ายจริง</t>
  </si>
  <si>
    <t>สอดคล้องตัวชี้วัด</t>
  </si>
  <si>
    <t>สอดคล้องกลยุทธ์</t>
  </si>
  <si>
    <t>กองส่งเสริมฯ</t>
  </si>
  <si>
    <t>หมายเหตุ</t>
  </si>
  <si>
    <t>BA Sport Day 2022</t>
  </si>
  <si>
    <t>บริหาร</t>
  </si>
  <si>
    <t>กิจกรรม Big Cleaning Day</t>
  </si>
  <si>
    <t>วิศว</t>
  </si>
  <si>
    <t>กิจกรรม Packing house tour</t>
  </si>
  <si>
    <t>กิจกรรมการเรียนรู้วัฒนธรรมผ่านภาษาอังกฤษ</t>
  </si>
  <si>
    <t>กิจกรรมการศึกษาดูงานการแปรรูปผลผลิตทางการเกษตร</t>
  </si>
  <si>
    <t>กิจกรรมฟุตบอลสัมพันธ์ En-Agro Cup 2565</t>
  </si>
  <si>
    <t>เงินพัฒ 2741/คณะ6359</t>
  </si>
  <si>
    <t>กิจกรรมอบรม Leadership and Teamwork Skills (on line)</t>
  </si>
  <si>
    <t>เงินพัฒ 2400/คณะ2400</t>
  </si>
  <si>
    <t>กิจกรรมอบรมหลักสูตรนักบินโดรนเพื่อการเกษตรสำหรับนักศึกษามหาวิทยาลัยแม่โจ้</t>
  </si>
  <si>
    <t>เงินพัฒ 19800/คณะ19800</t>
  </si>
  <si>
    <t>โครงการ "การประชุมวิชาการระดับปริญญาบัณฑิตด้านวิทยาศาสตร์และเทคโนโลยีการเกษตรแห่งชาติ (RUCA)"</t>
  </si>
  <si>
    <t>ชุมพร</t>
  </si>
  <si>
    <t> โครงการ "ปฐมนิเทศนักศึกษาใหม่ มหาวิทยาลัยแม่โจ้-ชุมพร ประจำปีการศึกษา 2565"</t>
  </si>
  <si>
    <t>โครงการ "ป้องกันและแก้ไขปัญหายาเสพติดในสถานศึกษา"</t>
  </si>
  <si>
    <t>โครงการ "ปัจฉิมนิเทศนักศึกษา มหาวิทยาลัยแม่โจ้-ชุมพร ประจำปีการศึกษา 2564"</t>
  </si>
  <si>
    <t>โครงการ "ปันรักปันน้ำใจสู่ชุมชนและสู้ภัยโควิด-19"</t>
  </si>
  <si>
    <t>โครงการ "แม่โจ้อาสาพัฒนา"</t>
  </si>
  <si>
    <t>โครงการ "เลือกตั้งคณะกรรมการผู้นำนักศึกษา ประจำปีการศึกษา 2564"</t>
  </si>
  <si>
    <t>โครงการ "สภาอาสา แม่โจ้-ชุมพร ประจำปีการศึกษา 2564"</t>
  </si>
  <si>
    <t>โครงการ "สานสัมพันธ์พี่น้องมหาวิทยาลัยแม่โจ้-ชุมพร ภายใต้ #เรียนแม่โจ้นะรู้ยัง"</t>
  </si>
  <si>
    <t>โครงการ Archmju tutor</t>
  </si>
  <si>
    <t>สถาปัตย์</t>
  </si>
  <si>
    <t>โครงการ DC เด็กรุ่นใหม่ปันน้ำใจให้เพื่อนมนุษย์</t>
  </si>
  <si>
    <t>สารสนเทศ</t>
  </si>
  <si>
    <t>โครงการ ECON DAY 2022</t>
  </si>
  <si>
    <t>เศรษฐศาสตร์</t>
  </si>
  <si>
    <t>สะสมคณะ 7500/พัฒ12500</t>
  </si>
  <si>
    <t>โครงการ suggestions for improvement 2022</t>
  </si>
  <si>
    <t xml:space="preserve">สะสมคณะ 17,830/อื่นๆ 340 /พัฒ 2800 </t>
  </si>
  <si>
    <t>โครงการ What is MEAJO พี่อยากบอกน้องรู้ยัง</t>
  </si>
  <si>
    <t>โครงการ การพัฒนาศักยภาพผู้ประกอบการรุ่นใหม่ วิทยาลัยพลังงานทดแทน</t>
  </si>
  <si>
    <t>พลังงาน</t>
  </si>
  <si>
    <t>กองพัฒนาฯ</t>
  </si>
  <si>
    <t>โครงการก้าวแรกแห่งบ้านหลังใหม่สู่อ้อมใจหอพักนักศึกษา ประจำปีการศึกษา 2565</t>
  </si>
  <si>
    <t>โครงการกำจัดลูกน้ำยุงลายป้องกันภัยไข้เลือดออก</t>
  </si>
  <si>
    <t>ประมง</t>
  </si>
  <si>
    <t>โครงการเข้าร่วมการแข่งขันกีฬาของชมรมกีฬาต่างๆ ประจำปีงบประมาณ 2565</t>
  </si>
  <si>
    <t>โครงการแข่งขัน E-sport MJU Tournament 2021</t>
  </si>
  <si>
    <t>อนม</t>
  </si>
  <si>
    <t>โครงการแข่งขันกีฬาทักษะเกษตร</t>
  </si>
  <si>
    <t>ผลิต</t>
  </si>
  <si>
    <t>โครงการค่ายเตรียมความพร้อมและพัฒนาทักษะผู้นำนักศึกษา สโมสรนักศึกษาคณะศิลปศาสตร์</t>
  </si>
  <si>
    <t>ศิลปศาสตร์</t>
  </si>
  <si>
    <t>โครงการค่ายผู้นำ 4 จอบ อาสาพัฒนา 2565</t>
  </si>
  <si>
    <t>โครงการค่ายอินทนิล สภากล้าใหม่ ประจำปี 2565</t>
  </si>
  <si>
    <t>สภา</t>
  </si>
  <si>
    <t>โครงการค่ายอินทนิลอาสา สภากล้าใหม่ ประจำปี 2564</t>
  </si>
  <si>
    <t>โครงการคู่มือเตรียมความพร้อมก่อนรายงานตัวนักศึกษาใหม่ ประจำปีการศึกษา 2565</t>
  </si>
  <si>
    <t>โครงการเฉลิมพระเกียรติพระบาทสมเด็จพระเจ้าอยู่หัว ร.10 ประจำปี 2565</t>
  </si>
  <si>
    <t>โครงการเฉลิมพระเกียรติสมเด็จพระเจ้าน้องนางเธอ เจ้าฟ้าจุฬาภรณ์ อัครราชกุมารี กรมพระศรีสวางควัฒน วรขัตติยราชกุมารี เนื่องในโอกาสวันคล้ายวันประสูติ 4 กรกฎาคม 2565</t>
  </si>
  <si>
    <t>โครงการเฉลิมพระเกียรติสมเด็จพระนางเจ้าสิริกิติ์ พระบรมราชินีนาถ พระบรมราชชนนีพันปีหลวง เนื่องในโอกาสมหามงคลเฉลิมพระชนมพรรษา 90 พรรษา 12 สิงหาคม 2565</t>
  </si>
  <si>
    <t>โครงการเชิดชูคุณธรรมจริยธรรมนักศึกษาคณะสารสนเทศและการสื่อสาร ประจำปีการศึกษา 2565</t>
  </si>
  <si>
    <t>โครงการต้อนรับนักศึกษาใหม่สู่บ้านหลังที่ 2 ประจำปี 2565</t>
  </si>
  <si>
    <t>โครงการเตรียมความพร้อมนักศึกษาพยาบาล : สู่เส้นทางวิชาชีพการพยาบาล</t>
  </si>
  <si>
    <t>พยาบาล</t>
  </si>
  <si>
    <t>โครงการทบทวนแผน ปีงบประมาณ 2565 และจัดทำยุทธศาสตร์การพัฒนานักศึกษาและแผนปฏิบัติการ ประจำปีงบประมาณ 2566</t>
  </si>
  <si>
    <t>โครงการทบทวนแผนยุทธศาสตร์ด้านการพัฒนานักศึกษา รอบครึ่งปี (1 ตุลาคม 2564- 31 มีนาคม 2565) ประจำปีงบประมาณ 2565</t>
  </si>
  <si>
    <t>โครงการทำบุญวันคล้ายวันสถาปนาโรงเรียนฝึกหัดครูประถมกสิกรรม ประจำปี 2565</t>
  </si>
  <si>
    <t>โครงการทุนสานฝันสู่บัณฑิต</t>
  </si>
  <si>
    <t>โครงการน้อมรำลึกวันคล้ายวันสวรรคตพระบาทสมเด็จพระบรมชนกาธิเบศร มหาภูมิพลอดุลยเดชมหาราช บรมนาถบพิตร ประจำปี 2564</t>
  </si>
  <si>
    <t>โครงการนันทนาการ</t>
  </si>
  <si>
    <t>สัตวศาสตร์</t>
  </si>
  <si>
    <t>โครงการบูรณาการความร่วมมือระหว่างมหาวิทยาลัยและเครือข่ายศิษย์เก่าแม่โจ้ ประจำปี 2565</t>
  </si>
  <si>
    <t>โครงการปฐมนิเทศนักศึกษา ประจำปี 2565</t>
  </si>
  <si>
    <t>พัฒ4000 คณะ60000</t>
  </si>
  <si>
    <t>โครงการปฐมนิเทศนักศึกษาวิชาทหาร ประจำปี 2565</t>
  </si>
  <si>
    <t>โครงการปฐมนิเทศนักศึกษาใหม่ ประจำปีการศึกษา 2565</t>
  </si>
  <si>
    <t>โครงการประชาสัมพันธ์กิจกรรมต้อนรับนักศึกษาใหม่เข้าสู่บ้านหลังที่ 2 ประจำปี 2565</t>
  </si>
  <si>
    <t>โครงการประชุมสมัยวิสามัญ ประจำปีการศึกษา 2564</t>
  </si>
  <si>
    <t>โครงการประชุมใหญ่สมัยสามัญองค์กรนักศึกษา ครั้งที่ 1/2565</t>
  </si>
  <si>
    <t>โครงการประชุมใหญ่สมัยสามัญองค์กรนักศึกษา ครั้งที่ 2/2565</t>
  </si>
  <si>
    <t>โครงการประชุมใหญ่สมัยสามัญองค์กรนักศึกษา ประจำปี 2564</t>
  </si>
  <si>
    <t>โครงการเปิดโลกสื่อสาร DC 13 คณะสารสนเทศและการสื่อสาร</t>
  </si>
  <si>
    <t>โครงการแป๋งบ้านสร้างเมือง ประจำปี 2565</t>
  </si>
  <si>
    <t>โครงการพัฒนานักธุรกิจรุ่นเยาว์</t>
  </si>
  <si>
    <t>โครงการพัฒนานักศึกษาใหม่ หนุ่ม-สาว แม่โจ้ เสริมสร้างบุคลิกภาพที่ดี ประจำปีการศึกษา 2565</t>
  </si>
  <si>
    <t>โครงการพัฒนาศักยภาพความเป็นผู้นำนักศึกษาวิทยาลัยพลังงานทดแทน</t>
  </si>
  <si>
    <t>โครงการพัฒนาวิชาชีพสัตวศาสตร์</t>
  </si>
  <si>
    <t>โครงการพัฒนาศักยภาพนักศึกษา</t>
  </si>
  <si>
    <t>โครงการพัฒนาศักยภาพนักศึกษาเพื่อส่งเสริมการเป็นผู้ประกอบการดิจิทัล</t>
  </si>
  <si>
    <t>โครงการพัฒนาศักยภาพผู้เรียนด้านทำนุบำรุงศิลปวัฒนธรรมสอดรับทักษะในศตวรรษที่ 21 กิจกรรมการประกวดการสร้างสรรค์ศิลปกรรมบนกำแพง</t>
  </si>
  <si>
    <t>โครงการพัฒนาศักยภาพและเสริมสร้างความสัมพันธ์ Digital Communications ประจำปีการศึกษา 2565</t>
  </si>
  <si>
    <t>โครงการพัฒนาศักยภาพสภานักศึกษา ประจำปี 2565</t>
  </si>
  <si>
    <t>โครงการพิธีหล่อเทียนและถวายเทียนพรรษา ประจำปี 2565</t>
  </si>
  <si>
    <t>โครงการพิธีไหว้ครู</t>
  </si>
  <si>
    <t>โครงการเพิ่มประสิทธิภาพด้านทรัพยากรสารสนเทศ ประจำปีการศึกษา 2564</t>
  </si>
  <si>
    <t>โครงการมอบสัญลักษณ์นักศึกษา ประจำปี 2565</t>
  </si>
  <si>
    <t>โครงการแม่โจ้ปลอดภัย ห่างไกลยาเสพติดและอบายมุข ประจำปีการศึกษา 2565</t>
  </si>
  <si>
    <t>โครงการรู้รักสิทธิหน้าที่และสวัสดิการนักศึกษา ประจำปี 2565</t>
  </si>
  <si>
    <t>โครงการเรื่องเล่าล้านนา...เล่าสู่กันฟัง ผ่านสื่อดิจิทัล ประเภทพอดแคสต์ (Podcast)</t>
  </si>
  <si>
    <t>โครงการเวทีสภา พลังนักศึกษาสะท้อนมหาวิทยาลัย ประจำปีการศึกษา 2564</t>
  </si>
  <si>
    <t>โครงการศึกษาดูงานแลกเปลี่ยนเรียนรู้กระบวนการบริหารงานและสร้างเครือข่ายองค์กรนักศึกษา ประจำปี 2565</t>
  </si>
  <si>
    <t>โครงการเศรษฐศาสตร์เปิดบ้านต้อนรับน้องใหม่ ประจำปี 2565</t>
  </si>
  <si>
    <t>โครงการส่งเสริมการเรียนรู้ในศตวรรษที่ 21 นอกห้องเรียนเพื่อพัฒนาทักษะชีวิตและอาชีพตามหลักการเรียนรู้ตลอดชีวิต (lifelong learning) ) ประจำปี 2565</t>
  </si>
  <si>
    <t>โครงการส่งเสริมความสามารถนักศึกษาด้านศิลปวัฒนธรรมกิจกรรมประกวดดนตรีและการแสดงพื้นบ้าน ประจำปี 2565</t>
  </si>
  <si>
    <t>โครงการส่งเสริมความสามารถนักศึกษาตามความถนัด ประจำปี2564</t>
  </si>
  <si>
    <t>โครงการส่งเสริมคุณธรรม จริยธรรม ทำนุบำรุงศาสนา สถาบันพระมหากษัตริย์ กิจกรรมเนื่องในวันคล้ายวันพระบรมราชสมภพ รัชกาลที่ 9 และวันพ่อแห่งชาติ 5 ธันวา ประจำปี 2564</t>
  </si>
  <si>
    <t>โครงการส่งเสริมทักษะทางสังคมผ่านศิลปะการแสดงดนตรีและนาฏศิลป์</t>
  </si>
  <si>
    <t>โครงการส่งเสริมทักษะวิชาการ : การประกวดโปสเตอร์ภายใต้หัวข้อ "ปัญหาความเท่าเทียมทางเพศในสังคมไทย"</t>
  </si>
  <si>
    <t>โครงการส่งเสริมนักศึกษาเป็นผู้ประกอบการ - การประมง (The Project to promote students as entrepreneurs - fisheries)</t>
  </si>
  <si>
    <t>โครงการส่งเสริมศักยภาพและพัฒนาผลิตภัณฑ์ของนักศึกษาเพื่อมุ่งสู่ผู้ประกอบการรายย่อย</t>
  </si>
  <si>
    <t>การพลิกโฉมมหาวิทยาลัย(Reinventing)</t>
  </si>
  <si>
    <t>โครงการส่งเสริมสวัสดิภาพนักศึกษา ประจำปี 2565</t>
  </si>
  <si>
    <t>โครงการส่งเสริมให้นักศึกษาเป็นผู้ประกอบการ</t>
  </si>
  <si>
    <t>โครงการสโมสรนักศึกษาพบปะนักศึกษาชั้นปีที่ 1 LA SMO x Freshman Camp 2022</t>
  </si>
  <si>
    <t>โครงการสร้างเครือข่ายและพัฒนาศักยภาพองค์การนักศึกษา ประจำปีการศึกษา 2564</t>
  </si>
  <si>
    <t>โครงการสร้างเครือข่ายวินัยนักศึกษา (ผู้นำนักศึกษา) ประจำปีการศึกษา 2565</t>
  </si>
  <si>
    <t>โครงการสร้างฟันเฟืองแห่งความสุข อาสาพัฒนาบำเพ็ญประโยชน์</t>
  </si>
  <si>
    <t>โครงการสัตวศาสตร์บำเพ็ญประโยชน์ สืบสานประเพณี และส่งเสริมคุณธรรม จริยธรรม</t>
  </si>
  <si>
    <t>โครงการสัมมนาเชิงปฏิบัติการด้านกิจกรรมนักศึกษาสำหรับผู้นำนักศึกษา ประจำปี 2565</t>
  </si>
  <si>
    <t>โครงการสัมมนาสโมสรนักศึกษาคณะสถาปัตยกรรมศาสตร์และการออกแบบสิ่งแวดล้อม ประจำปี 2565</t>
  </si>
  <si>
    <t>โครงการสัมมนาองค์การนักศึกษา ประจำปี 2565</t>
  </si>
  <si>
    <t>โครงการสานสัมพันธ์น้องพี่สาขาวิชาเศรษฐศาสตร์ ประจำปี 2565</t>
  </si>
  <si>
    <t>พัฒ 7800 อื่น1200</t>
  </si>
  <si>
    <t>โครงการสานสัมพันธ์น้องพี่สาขาวิชาเศรษฐศาสตร์เกษตรและสิ่งแวดล้อม ประจำปี 2565</t>
  </si>
  <si>
    <t>โครงการสานสัมพันธ์พี่น้องท่องเที่ยว ประจำปีการศึกษา 2564</t>
  </si>
  <si>
    <t>ท่องเที่ยว</t>
  </si>
  <si>
    <t>โครงการเสริมสร้างทักษะภาษาอังกฤษทางการประมง</t>
  </si>
  <si>
    <t>โครงการเสริมสร้างวินัยนักศึกษาใหม่ ประจำปีการศึกษา 2565</t>
  </si>
  <si>
    <t>โครงการเสริมสร้างศักยภาพและยกย่องเชิดชูเกียรติ “นักศึกษาดีเด่น” มหาวิทยาลัยแม่โจ้-ชุมพร</t>
  </si>
  <si>
    <t>โครงการเสวนา สานสัมพันธ์ครอบครัวสภานักศึกษา 38 ปี</t>
  </si>
  <si>
    <t>โครงการไหว้ครู</t>
  </si>
  <si>
    <t>โครงการไหว้ครู คณะสารสนเทศและการสื่อสาร มหาวิทยาลัยแม่โจ้ ประจำปี 2565</t>
  </si>
  <si>
    <t>โครงการไหว้ครูนาฏศิลป์ ประจำปี 2565</t>
  </si>
  <si>
    <t>โครงการไหว้ครูศิลปทางดนตรี ประจำปี 2565</t>
  </si>
  <si>
    <t>โครงการอบรมเชิงปฏิบัติการการป้องกันและบรรเทาสาธารณภัย</t>
  </si>
  <si>
    <t>โครงการอาสาสร้างสุขภาพป้องกันโรค</t>
  </si>
  <si>
    <t>บริหารเข้าวัด แห่เทียนเข้าพรรษา</t>
  </si>
  <si>
    <t>พิธีไหว้ครู ประจำปี 2565</t>
  </si>
  <si>
    <t>สานสัมพันธ์น้องพี่ BA</t>
  </si>
  <si>
    <t>เสริมสร้างภาษาและสร้างการเป็นผู้ประกอบการ</t>
  </si>
  <si>
    <t>อยู่ระหว่างการดำเนินงาน</t>
  </si>
  <si>
    <t>โครงการหล่อเทียนและถวายเทียนพรรษา</t>
  </si>
  <si>
    <t>โครงการพัฒนาศักยภาพผู้เรียนด้านศิลปวัฒนธรรมทักษะชีวิตและอาชีพ สอดรับในศตวรรษที่ 21 กิจกรรมการประกวดการสร้างสรรค์ศิลปกรรมบนกำแพง</t>
  </si>
  <si>
    <t>โครงการพัฒนาศักยภาพผู้เรียนด้านศิลปวัฒนธรรมทักษะชีวิตและอาชีพ สอดรับในศตวรรษที่ 21 กิจกรรมจัดทำรถกระทงและขบวน</t>
  </si>
  <si>
    <t>(กันเงินเบิกเหลือมปี)</t>
  </si>
  <si>
    <t>วิทยาลัยบริหารศาสตร์</t>
  </si>
  <si>
    <t xml:space="preserve">โครงการ Singhaprai for health </t>
  </si>
  <si>
    <t>โครงการส่งเสริมและพัฒนาทักษะการเป็นผู้ประกอบการให้แก่นักศึกษา</t>
  </si>
  <si>
    <t>โครงการส่งเสริมศิลปวัฒนธรรมล้านนา</t>
  </si>
  <si>
    <t>โครงการพัฒนาทักษะด้านอาชีพเพื่อส่งเสริมการเป็นผู้ประกอบการ</t>
  </si>
  <si>
    <t>โครงการค่ายอนุรักษ์และพัฒนาสิ่งแวดล้อม ประจำปีการศึกษา 2564-2565</t>
  </si>
  <si>
    <t>โครงการส่งเสริมวิชาการ</t>
  </si>
  <si>
    <t>โครงการแข่งขันทักษะสัตวศาสตร์ กีฬาสัมพันธ์</t>
  </si>
  <si>
    <t>โครงการพิธีมอบทุนการศึกษา</t>
  </si>
  <si>
    <t>โครงการรณรงค์ป้องกันโรคไข้เลือดออก</t>
  </si>
  <si>
    <t>โครงการก้าวแรกสู่กองทุน "สร้างจิตสำนึกผู้กู้"</t>
  </si>
  <si>
    <t>โครงการปลูกจิตสำนึกและสานสัมพันธ์นักศึกษาทุน</t>
  </si>
  <si>
    <t>แผนปฏิบัติโครงการพัฒนานักศึกษา ประจำปีงบประมาณ 2566</t>
  </si>
  <si>
    <t xml:space="preserve">กลุ่มเป้า หมาย </t>
  </si>
  <si>
    <t>ระยะเวลาการดำเนินกิจกรรม</t>
  </si>
  <si>
    <t>รูปแบบกิจกรรม</t>
  </si>
  <si>
    <t>ตค.</t>
  </si>
  <si>
    <t xml:space="preserve">พย. </t>
  </si>
  <si>
    <t xml:space="preserve">ธค. </t>
  </si>
  <si>
    <t>มค.</t>
  </si>
  <si>
    <t>กพ.</t>
  </si>
  <si>
    <t>มีค.</t>
  </si>
  <si>
    <t>เมย.</t>
  </si>
  <si>
    <t>พค.</t>
  </si>
  <si>
    <t>มิย.</t>
  </si>
  <si>
    <t xml:space="preserve">กค. </t>
  </si>
  <si>
    <t>สค.</t>
  </si>
  <si>
    <t>กย.</t>
  </si>
  <si>
    <t>2.7 ร้อยละของนักศึกษาที่ผ่านกระบวนการพัฒนาทักษะในศตวรรษที่ 21</t>
  </si>
  <si>
    <t>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</t>
  </si>
  <si>
    <t>2.1.14 ส่งเสริมกิจกรรมนักศึกษาเพื่อพัฒนาชุมชนและสังคม ใกล้ชิดกับชุมชนและเกษตรกร และการรักษาสิ่งแวดล้อม เพื่อสร้างจิตสาธารณะและจิตสำนึกที่ดีแก่นักศึกษา และภาพลักษณ์ที่ดีของมหาวิทยาลัย</t>
  </si>
  <si>
    <t>2.1.15 สร้างและพัฒนาเครือข่ายศิษย์เก่าที่เข้มแข็ง รวมทั้งการมีส่วนร่วมในการพัฒนามหาวิทยาลัยในทุก ๆ พันธกิจ</t>
  </si>
  <si>
    <t>2.8 จำนวนนักศึกษาที่เข้าร่วม
กิจกรรมด้านการสร้างความเป็นผู้ประกอบการ</t>
  </si>
  <si>
    <t>2.1.17 ส่งเสริม สนับสนุน และพัฒนานักศึกษาเพื่อสร้างความเป็นผู้ประกอบการ เช่นการสร้าง Learning Space และ Working Space เพื่อเป็น
พื้นที่เรียนรู้นอกห้องเรียน การจัดกิจกรรม และแลกเปลี่ยนเรียนรู้สำหรับนักศึกษา</t>
  </si>
  <si>
    <t>2.10 จำนวนรางวัลที่นักศึกษาได้รับในระดับชาติ หรือนานาชาติ</t>
  </si>
  <si>
    <t>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
U.</t>
  </si>
  <si>
    <t>รวม</t>
  </si>
  <si>
    <t>กลุ่มงานพัฒนานักศึกษา</t>
  </si>
  <si>
    <t>กองส่งเสริม</t>
  </si>
  <si>
    <t xml:space="preserve">โครงการด้านพัฒนาพื้นที่พิพิธภัณฑ์และพื้นที่วัฒนธรรม </t>
  </si>
  <si>
    <t>โครงการประเพณียี่เป็งประจำปี 2566</t>
  </si>
  <si>
    <t xml:space="preserve">โครงการส่งเสริมคุณธรรมจริยธรรมและอนุรักษ์สืบสานศิลปวัฒนธรรม ประเพณี </t>
  </si>
  <si>
    <t>กิจกรรมเสริมสร้างภาวะผู้นำนักศึกษาคณะพัฒนาการท่องเที่ยวให้มีคุณลักษณะของบัณฑิตที่พึงประสงค์</t>
  </si>
  <si>
    <t>พัฒนาการท่องเที่ยว</t>
  </si>
  <si>
    <t>โครงการทักษะเกษตร</t>
  </si>
  <si>
    <t>โครงการถ่ายทอดประสบการณ์ด้านวิชาชีพ</t>
  </si>
  <si>
    <t>กีฬาผลิตสัมพันธ์</t>
  </si>
  <si>
    <t>ผลิตกรรม</t>
  </si>
  <si>
    <t>ค่ายผู้นำนักศึกษา</t>
  </si>
  <si>
    <t>โครงการส่งเสริมการเป็นผู้ประกอบการ</t>
  </si>
  <si>
    <t>งานประเพณี 4 จอบ</t>
  </si>
  <si>
    <t>โครงการปฐมนิเทศนักศึกษา</t>
  </si>
  <si>
    <t>โครงการ English Camp</t>
  </si>
  <si>
    <t>โครงการ Home room จำนวน 5 ครั้ง</t>
  </si>
  <si>
    <t>โครงการสานสัมพันธ์จิตอาสา พยาบาล-วิศวะ</t>
  </si>
  <si>
    <t>โครงการแม่โจ้วัยใส ลด ละ เลิก บุหรี่</t>
  </si>
  <si>
    <t>โครงการสิงห์ไพรจิตอาสาพัฒนาสู่สังคม</t>
  </si>
  <si>
    <t>วบศ</t>
  </si>
  <si>
    <t>โครงการเสริมสร้างแรงบันดาลใจเพื่อชาวสิงห์ไพร</t>
  </si>
  <si>
    <t>โครงการแสดงวิสัยทัศน์ของผู้นำองค์กรนักศึกษา ประจำปี 2566</t>
  </si>
  <si>
    <t>โครงการเปิดบ้านสิงห์ไพร</t>
  </si>
  <si>
    <t xml:space="preserve">โครงการ Liberal Arts Christmas Fair </t>
  </si>
  <si>
    <t>โครงการกีฬาแม่โจ้สัมพันธ์</t>
  </si>
  <si>
    <t>กิจกรรมแสดงวิสัยทัศน์นายกสโมสรนักศึกษา</t>
  </si>
  <si>
    <t>โครงการค่ายเตรียมความพร้อมและพัฒนาทักษะความเป็นผู้นำ สโมสรนักศึกษา</t>
  </si>
  <si>
    <t>โครงการสโมสรนักศึกษาพบปะนักศึกษาชั้นปีที่ 1 LA SMO x Freshmen Camp 2023</t>
  </si>
  <si>
    <t>โครงการ LA อาสาพัฒนาชุมชน</t>
  </si>
  <si>
    <t>โครงการสัมมนาสโมสรนักศึกษาคณะสถาปัตย์ฯ ประจำปี 2566</t>
  </si>
  <si>
    <t>โครงการค่ายอนุรักษ์และพัฒนาสิ่งแวดล้อม ประจำปีการศึกษา 2566</t>
  </si>
  <si>
    <t>โครงการพัฒนาความสามารถกล้าแสดงออกและเสริมสร้างความสัมพันธ์ภายในคณะ ประจำปีการศึกษา 2565</t>
  </si>
  <si>
    <t>โครงการเข้าร่วมการแข่งขันกีฬาแม่โจ้สัมพันธ์ ครั้งที่ 47</t>
  </si>
  <si>
    <t>โครงการประกวดออกแบบ</t>
  </si>
  <si>
    <t>โครงการ Archmju volunteer (ค่ายอาสาสโมสรฯ)</t>
  </si>
  <si>
    <t>สถาปัตย</t>
  </si>
  <si>
    <t>โครงการอบรมภาวะผู้นำ</t>
  </si>
  <si>
    <t>โครงการกิจกรรมสัตวศาสตร์จิตอาสา</t>
  </si>
  <si>
    <t>โครงการพัฒนาเครือข่ายศิษย์เก่า</t>
  </si>
  <si>
    <t>โครงการกิจกรรมพัฒนาทักษะการสื่อสารภาษาต่างประเทศ</t>
  </si>
  <si>
    <t>โครงการกิจกรรมพัฒนาทักษะการสื่อสารภาษาไทย</t>
  </si>
  <si>
    <t>โครงการกิจกรรมการผลิตและประกวดสื่อออนไลน์ทางของคณะนำเสนอ</t>
  </si>
  <si>
    <t>โครงการอบรมเตรียมความพร้อมก่อนออกปฏิบัติสหกิจศึกษา ประจำปีการศึกษา 2565 -2566</t>
  </si>
  <si>
    <t>สำนักบริหาร</t>
  </si>
  <si>
    <t>โครงการเตรียมพร้อมและแนะแนวอาชีพก่อนเข้าสู่ตลาดแรงงาน</t>
  </si>
  <si>
    <t>โครงการเก็บรวบรวมข้อมูลฝ่ายสหกิจศึกษาและพัฒนาอาชีพ ประจำปีงบประมาณ พ.ศ.2566</t>
  </si>
  <si>
    <t>โครงการแลกเปลี่ยนเรียนรู้การดำเนินงานสหกิจศึกษาและพัฒนาอาชีพ  ประจำปีงบประมาณ พ.ศ.2566</t>
  </si>
  <si>
    <t>โครงการสร้างเครือข่ายด้านสหกิจศึกษาและพัฒนาอาชีพ ประจำปีงบประมาณ พ.ศ. 2565</t>
  </si>
  <si>
    <t>โครงการประกวดผลงานสหกิจศึกษาดีเด่น ประจำปีพ.ศ.2566</t>
  </si>
  <si>
    <t xml:space="preserve">โครงการประชุมใหญ่สมัยสามัญองค์กรนักศึกษา ครั้งที่ 3/2565 </t>
  </si>
  <si>
    <t>โครงการประชุมใหญ่สมัยสามัญองค์กรนักศึกษา ครั้งที่ 1/2566</t>
  </si>
  <si>
    <t>โครงการประชุมใหญ่สมัยสามัญองค์กรนักศึกษา ครั้งที่ 2/2566</t>
  </si>
  <si>
    <t>โครงการสภานักศึกษาสัญจร สะท้อนปัญหาสู่การพัฒนามหาวิทยาลัยแม่โจ้ ประจำปี 2565</t>
  </si>
  <si>
    <t>โครงการพัฒนาศักยภาพสภานักศึกษา 3 วิทยาเขต ประจำปี 2566</t>
  </si>
  <si>
    <t>โครงการเสริมสร้างการเรียนรู้วิถีประชาธิปไตย</t>
  </si>
  <si>
    <t>โครงการโต้วาที แลกเปลี่ยนความคิดเห็นนักศึกษา</t>
  </si>
  <si>
    <t>โครงการรู้รักสิทธิหน้าที่และสวัสดิการนักศึกษา ประจำปี 2566</t>
  </si>
  <si>
    <t>โครงการอาหารปลอดภัยใส่ใจในโภชนาการ</t>
  </si>
  <si>
    <t>โครงการ STD TEST SAFE FOR SELF</t>
  </si>
  <si>
    <t xml:space="preserve">การเข้าร่วมประชุมสภานิสิตนักศึกษาสัมพันธ์แห่งประเทศไทย ครั้งที่ 12,13 การสร้างเครือข่ายต่างมหาวิทยาลัย รวมถึงการเข้าร่วมอบรม สัมมนาจากหน่วยงานภายนอกมหาวิทยาลัย และอื่นๆ </t>
  </si>
  <si>
    <t>จัดซื้อพัสดุสภานักศึกษา ประจำปี 2566</t>
  </si>
  <si>
    <t>โครงการพี่ให้น้องสภาหัวใจอาสา</t>
  </si>
  <si>
    <t>โครงการเสริมสร้างนักศึกษาตามความถนัด ประจำปี 2565</t>
  </si>
  <si>
    <t>โครงการกีฬาแม่โจ้สัมพันธ์ ครั้งที่ 47 (โจโจ้เกมส์)</t>
  </si>
  <si>
    <t>โครงการอบรมให้ความรู้นอกห้องเรียน</t>
  </si>
  <si>
    <t>โครงการสัมมนาองค์การนักศึกษา ประจำปี 2566</t>
  </si>
  <si>
    <t>โครงการต้อนรับน้องใหม่สู่บ้านหลังที่ 2 ประจำปี 2566</t>
  </si>
  <si>
    <t>Maejo on tour</t>
  </si>
  <si>
    <t>งบบริหารจัดการองค์กร</t>
  </si>
  <si>
    <t>โครงการก้าวแรกแห่งบ้านหลังใหม่สู่อ้อมใจหอพักนักศึกษา ประจำปีการศึกษา 2565 แบ่งเป็น 3 กิจกรรมย่อย</t>
  </si>
  <si>
    <t>- กิจกรรมสัมมนาคณะกรรมการหอพัก</t>
  </si>
  <si>
    <t>- กิจกรรมรับรายงานตัวเข้าหอพักของนักศึกษาใหม่</t>
  </si>
  <si>
    <t>- กิจกรรมทำบุญหอพัก</t>
  </si>
  <si>
    <t>โครงการเตรียมความพร้อมสู่การเป็นรุ่นพี่ที่ดีและมีวินัย ประจำปี 2566</t>
  </si>
  <si>
    <t>โครงการเสริมสร้างวินัยนักศึกษาใหม่ ประจำปีการศึกษา 2566</t>
  </si>
  <si>
    <t>โครงการ "เสริมสร้างวินัย ใส่ใจกิจกรรมนักศึกษา พัฒนาคุณภาพชีวิต ประจำปีการศึกษา 2566"</t>
  </si>
  <si>
    <t>โครงการปฐมนิเทศและฝึกอบรมวิทยาศาสตร์การกีฬาของผู้ที่มีความสามารถพิเศษทางด้านกีฬา ประจำปีงบประมาณ 2565</t>
  </si>
  <si>
    <t>โครงการกีฬาเพื่อสุภาพสำหรับนักศึกษา (สอนว่ายน้ำ+เต้นแอโรบิค) ทุกวันพุธ</t>
  </si>
  <si>
    <t>โครงการเข้าร่วมการแข่งขันของชมรมกีฬาต่างๆ ประจำปีงบประมาณ 2566</t>
  </si>
  <si>
    <t>โครงการฝึกเสริมสร้างสมรรถภาพร่างกาย</t>
  </si>
  <si>
    <t>โครงการเข้าร่วมการแข่งขันกีฬาเพื่อส่งเสริมสุขภาพและนันทนาการในสถาบันอุดมศึกษา</t>
  </si>
  <si>
    <t>โครงการนำความรู้สู่ชุมชน (กีฬาฟุตบอล บาสเกตบอล วอลเลย์บอล ฟุตซอล และการเสริมสร้างสมรรถภาพ)</t>
  </si>
  <si>
    <t>โครงการปฐมนิเทศนักศึกษาวิชาทหาร</t>
  </si>
  <si>
    <t>โครงการอบรมให้ความรู้ สร้างและส่งเสริมความปลอดภัยบนท้องถนน</t>
  </si>
  <si>
    <t>โครงการประเมินและคัดเลือกนักศึกษาเพื่อรับรางวัล</t>
  </si>
  <si>
    <t xml:space="preserve">โครงการพิธีมอบทุนการศึกษา </t>
  </si>
  <si>
    <t>โครงการสร้างจิตสำนึกก่อนจบการศึกษาชำระหนี้จากพี่เพื่อน้อง</t>
  </si>
  <si>
    <t>โครงการปฐมนิเทศนักศึกษาใหม่</t>
  </si>
  <si>
    <t>โครงการก้าวแรกสู่กองทุน : สร้างจิตสำนึกผู้กู้ยืมกยศ และ กรอ</t>
  </si>
  <si>
    <t xml:space="preserve"> โครงการสานสัมพันธ์นักศึกษาที่ได้รับทุนการศึกษา</t>
  </si>
  <si>
    <t>โครงการเลือกตั้งผู้นำองค์กรนักศึกษา มหาวิทยาลัยแม่โจ้ ประจำปี 2566</t>
  </si>
  <si>
    <t>โครงการสัมมนาเชิงปฏิบัติด้านกิจกรรมนักศึกษา สำหรับผู้นำนักศึกษา ประจำปี 2566</t>
  </si>
  <si>
    <t xml:space="preserve">โครงการถ่ายทอดองค์ความรู้จากศิษย์เก่าสู่ศิษย์ปัจจุบัน </t>
  </si>
  <si>
    <t>โครงการพัฒนาความร่วมมือระหว่างมหาวิทยาลัยและศิษย์เก่าแม่โจ้</t>
  </si>
  <si>
    <t>โครงการสัมมนาเชิงปฏิบัติการ ผู้นำสันทนาการและร้องเพลงประจำมหาวิทยาลัย</t>
  </si>
  <si>
    <t>กาดเด็กขยัน</t>
  </si>
  <si>
    <t>กองพัฒนานักศึกษา</t>
  </si>
  <si>
    <t>โครงการค่ายอาสาพัฒนาเพื่อน้องสู๋โรงเรียนในฝัน ประจำปี 2565</t>
  </si>
  <si>
    <t>โครงการค่ายอาสาพัฒนาเพื่อน้องสู่โรงเรียนในฝัน ประจำปี 2566</t>
  </si>
  <si>
    <t>โครงการเศรษฐศาสตร์เปิดบ้านต้อนรับน้องใหม่ ประจำปี 2566</t>
  </si>
  <si>
    <t>โครงการ suggestions for improvement 2023</t>
  </si>
  <si>
    <t>โครงการ ECON DAY 2023</t>
  </si>
  <si>
    <t>โครงการ BA OPEN HOUSE FROM CULTURE</t>
  </si>
  <si>
    <t>บริหารธุรกิจ</t>
  </si>
  <si>
    <t>โครงการค่ายอาสาพัฒนาผู้นำ</t>
  </si>
  <si>
    <t>โครงการMINI MARATHON RUN FOR FUTURE</t>
  </si>
  <si>
    <t>โครงการ สานสัมพันธ์พี่น้อง BA</t>
  </si>
  <si>
    <t>โครงการแสดงวิสัยทัศน์ผู้นำนักศึกษา ประจำปี 2566</t>
  </si>
  <si>
    <t>โครงการเตรียมความพร้อมต้อนรับน้องใหม่ คณะสารสนเทศและการสื่อสาร ประจําปี 2566</t>
  </si>
  <si>
    <t>โครงการพัฒนาศักยภาพ และเสริมสร้างความสัมพันธ์ Digital Communication  ประจําปี 2566</t>
  </si>
  <si>
    <t>โครงการจัดนิทรรศการสื่อสารดิจิทัล ประจำปีการศึกษา 2566</t>
  </si>
  <si>
    <t>กิจกรรมพัฒนาศักยภาพผู้นํานักศึกษา  ประจําปี 2566</t>
  </si>
  <si>
    <t>โครงการค่ายอาสาพัฒนาทักษะความรู้ด้านสื่อดิจิทัล ประจำปีการศึกษา 2565</t>
  </si>
  <si>
    <t>โครงการพัฒนาศักยภาพนักศึกษาเพื่อส่งเสริมการเป็นผู้ประกอบการด้านการสื่อสารดิจิทัล  ประจำปีการศึกษา 2565</t>
  </si>
  <si>
    <t>โครงการไหว้ครูมัคคุเทศก์และพบอาจารย์ที่ปรึกษา ปี 2565</t>
  </si>
  <si>
    <t>โครงการอนุรักษ์สิ่งแวดล้อม</t>
  </si>
  <si>
    <t>โครงการสร้างผู้ประกอบการด้านการเพาะเลี้ยงเนื้อเยื่อพืชเศรษฐกิจเพื่อใช้ในเชิงพาณิชย์</t>
  </si>
  <si>
    <t>แพร่</t>
  </si>
  <si>
    <t>โครงการสร้างแรงบันดาลในการการเป็นผู้ประกอบการ</t>
  </si>
  <si>
    <t>โครงการ OBE for Entrepreneurship</t>
  </si>
  <si>
    <t>โครงการตลาดนัดความสุข</t>
  </si>
  <si>
    <t>โครงการ Smart Agroforest สาขาวิชาเกษตรป่าไม้</t>
  </si>
  <si>
    <t>โครงการอบรมมาตรฐานความปลอดภัยในห้องปฏิบัติการทางวิทยาศาสตร์และการใช้เครื่องมือวิทยาศาสตร์ขั้นสูงแก่นักศึกษา</t>
  </si>
  <si>
    <t>โครงการปรับพื้นฐานและเพิ่มทักษะทางคณิตศาสตร์สำหรับนักศึกษาทางด้านวิทยาศาสตร์และเทคโนโลยี</t>
  </si>
  <si>
    <t>โครงการทัศนศึกษาเพื่อพัฒนากระบวนการเรียนรู้และสร้างประสบการณ์แก่นักศึกษาชั้นปีที่ 3 มหาวิทยาลัยแม่โจ้-แพร่ฯ</t>
  </si>
  <si>
    <t xml:space="preserve"> โครงการ ติวเข้มทักษะภาษาอังกฤษเพื่อยกระดับผลสัมฤทธิ์ในการสอบ MJU-DEEP สำหรับนักศึกษามหาวิทยาลัยแม่โจ้-แพร่ฯ</t>
  </si>
  <si>
    <t>โครงการสืบสานประเพณีทอดผ้าป่าสามัคคี</t>
  </si>
  <si>
    <t>โครงการแห่เทียนพรรษา</t>
  </si>
  <si>
    <t>โครงการพัฒนานักศึกษาและศิษย์เก่ามหาวิทยาลัยแม่โจ้-แพร่ เฉลิมพระเกียรติ</t>
  </si>
  <si>
    <t xml:space="preserve">1.คณะพยาบาล ส่งแผนเกินงบประมาณที่ได้รับจัดสรร 41,400 บาท </t>
  </si>
  <si>
    <t>นักศึกษาทุกชั้นปี</t>
  </si>
  <si>
    <t>นักศึกษาชั้นปีที่สาม</t>
  </si>
  <si>
    <t>ผู้นำสโมสรนักศึกษา</t>
  </si>
  <si>
    <t>ศิษย์เก่าและนักศึกษาปัจจุบัน</t>
  </si>
  <si>
    <t>ผู้นำ นศ.</t>
  </si>
  <si>
    <t>นศ. ปี 1, 2, 3</t>
  </si>
  <si>
    <t>นศ. ทุกชั้นปี</t>
  </si>
  <si>
    <t>นศ. ปี 1</t>
  </si>
  <si>
    <t>นักศึกษาคณะศิลปศาสตร์และผู้สนใจทั่วไป</t>
  </si>
  <si>
    <t>นักศึกษาคณะศิลปศาสตร์</t>
  </si>
  <si>
    <t>สโมสรนศ. ปี 2565 - 2566</t>
  </si>
  <si>
    <t>นักศึกษาคณะศิลปศาสตร์ชั้นปีที่ 1</t>
  </si>
  <si>
    <t>นักศึกษาคณะศิลปศาสตร์ที่สนใจเข้าร่วมโครงการ</t>
  </si>
  <si>
    <t>คณะกรรมการหอพัก</t>
  </si>
  <si>
    <t>คณะกรรมการหอพัก/นักศึกษาชั้นปีที่ 1</t>
  </si>
  <si>
    <t>คณะกรรมการหอพัก/นักศึกษาชั้นปีที่ 2</t>
  </si>
  <si>
    <t>นักศึกษาชั้นปีที่ 1</t>
  </si>
  <si>
    <t>ชมรมกีฬา</t>
  </si>
  <si>
    <t>นักกีฬามหาวิทยาลัย</t>
  </si>
  <si>
    <t>นักศึกษาวิชาทหาร</t>
  </si>
  <si>
    <t>ผู้นำนักศึกษา</t>
  </si>
  <si>
    <t>สำนักหอสมุด</t>
  </si>
  <si>
    <t>ค่าตอบแทนปฏิบัติงานนอกเวลา</t>
  </si>
  <si>
    <t>ค่าจ้างเหมาบริการ</t>
  </si>
  <si>
    <t>-ค่าจ้างเหมาบำรุงรักษาระบบห้องสมุดอัตโนมัติ ALIST</t>
  </si>
  <si>
    <t>-ค่าบำรุงรักษาเครื่องสำรองไฟคอมพิวเตอร์เครื่องแม่ข่าย</t>
  </si>
  <si>
    <t>-ค่าจ้างเหมาทำป้ายประชาสัมพันธ์</t>
  </si>
  <si>
    <t>ค่าบริการบริการโซเชียลมีเดีย ไลน์องค์กร Line Official</t>
  </si>
  <si>
    <t xml:space="preserve"> -ค่าจ้างเหมาบำรุงรักษาประตูป้องกันหนังสือสูญหาย</t>
  </si>
  <si>
    <t>ค่าบริการแอพพิเคชั่นสำหรับการตัดต่อ ตกแต่งไฟล์ข้อมูล</t>
  </si>
  <si>
    <t>วัสดุสำนักงาน</t>
  </si>
  <si>
    <t>วัสดุหนังสือวารสารและตำรา</t>
  </si>
  <si>
    <t>วัสดุคอมพิวเตอร์</t>
  </si>
  <si>
    <t>วัสดุวิทยาศาสตร์และการแพทย์</t>
  </si>
  <si>
    <t>ค่าสมัครสมาชิกวารสารและฐานข้อมูล</t>
  </si>
  <si>
    <t>ค่าซ่อมแซมบำรุงรักษาทรัพย์สิน</t>
  </si>
  <si>
    <t>ค่าเช่าเครื่องคอมพิวเตอร์</t>
  </si>
  <si>
    <t>รถเข็นพร้อมตะกร้าพลาสติก</t>
  </si>
  <si>
    <t>งบสำรอง</t>
  </si>
  <si>
    <t>โครงการภารกิจพัฒนางานเดิม</t>
  </si>
  <si>
    <t>EN-AGRO Sports Day</t>
  </si>
  <si>
    <t>กีฬาแม่โจ้สัมพันธ์</t>
  </si>
  <si>
    <t>ค่ายผู้นำนักศึกษาคณะวิศวกรรม</t>
  </si>
  <si>
    <t>EN-AGRO สานสัมพันธ์น้องพี่</t>
  </si>
  <si>
    <t>กิจกรรมฝึกซ้อมบัณฑิต</t>
  </si>
  <si>
    <t>2.คณะวิศวกรรม ส่งแผนเกินงบประมาณที่ได้รับจัดสรร 33,223 บาท</t>
  </si>
  <si>
    <t>กันเงินเหลื่อมปี</t>
  </si>
  <si>
    <t>โครงการเทคนิคการเขียน CV และสัมภาษณ์งานเป็นภาษาอังกฤษ</t>
  </si>
  <si>
    <t>วิทยาศาสตร์</t>
  </si>
  <si>
    <t xml:space="preserve">นักศึกษาชั้นปีที่ 3-4 </t>
  </si>
  <si>
    <t>โครงการประทีปสัมพันธ์ และสานสัมพันธ์น้องพี่ราตรีศรีพิกุล</t>
  </si>
  <si>
    <t>นักศึกษาชั้นปี 1-2</t>
  </si>
  <si>
    <t>โครงการค่ายคณะวิทยาศาสตร์</t>
  </si>
  <si>
    <t>โครงการจิตอาสาเพื่อพัฒนาชุมชม</t>
  </si>
  <si>
    <t>โครงการพัฒนาทักษะภาษาอังกฤษและเทคโนโลยีสารสนเทศเพื่อนำเสนอผลงานทางวิชาการระดับชาติและนานาชาติ</t>
  </si>
  <si>
    <t>ชั้นปีที่ 4</t>
  </si>
  <si>
    <t>โครงการค่ายอาสาและพัฒนาวิทยาลัยฯ</t>
  </si>
  <si>
    <t>วิทยาลัยพลังงาน</t>
  </si>
  <si>
    <t>กิจกรรมวิ่งขึ้นดอยบำเพ็ญประโยชน์</t>
  </si>
  <si>
    <t>กีฬาสานสัมพันธ์พี่น้อง ประจำปี 2566</t>
  </si>
  <si>
    <t>(เงินเหลือจ่าย)</t>
  </si>
  <si>
    <t>โครงการพัฒนาศักยภาพความเป็นผู้นำ และส่งเสริมคุณลักษณะบัณฑิตที่พึงประสงค์</t>
  </si>
  <si>
    <t>แสดงความยินดีพี่บัณฑิต</t>
  </si>
  <si>
    <t>ปัจฉิมนิเทศ</t>
  </si>
  <si>
    <t>โครงการปฐมนิเทศนักศึกษาพลังงานทดแทน</t>
  </si>
  <si>
    <t>พิธีการไหว้ครูวิทยาลัยพลังงานทดแทน</t>
  </si>
  <si>
    <t xml:space="preserve">โครงการอบรมเพื่อพัฒนานักศึกษาทางด้านเทคโนโลยีสารสนเทศ </t>
  </si>
  <si>
    <t xml:space="preserve">กอง dt </t>
  </si>
  <si>
    <t>ค่าลิขสิทธิ์การใช้งานและบอกรับเป็นสมาชิกในการใช้งานโปรแกรมไมโครซอฟต์สำหรับมหาวิทยาลัย</t>
  </si>
  <si>
    <t>cluster นักศึกษา ระดับปริญญาตรี</t>
  </si>
  <si>
    <t>ปี 2565</t>
  </si>
  <si>
    <t>รับจัดสรร</t>
  </si>
  <si>
    <t xml:space="preserve">1.สนับสนุนชมรมอิสระ </t>
  </si>
  <si>
    <t>2.โครงการระดับมหาวิทยาลัย</t>
  </si>
  <si>
    <t xml:space="preserve"> -กีฬามหาวิทยาลัย ปี 2566 ขอรับการจัดสรรจาก ม. 4,827,420</t>
  </si>
  <si>
    <t xml:space="preserve"> -โครงการแป๋งบ้านสร้างเมือง </t>
  </si>
  <si>
    <t xml:space="preserve"> -งานด้านนโยบายและแผน</t>
  </si>
  <si>
    <t xml:space="preserve"> -สำนักบริหารฯ </t>
  </si>
  <si>
    <t xml:space="preserve"> -โครงการเสริมทักษะการเป็นผู้ประกอบการฯ</t>
  </si>
  <si>
    <t xml:space="preserve">  1.สนับสนุนคณะละ 30,000 จำนวน 13 คณะ</t>
  </si>
  <si>
    <t xml:space="preserve">  2.ส่วนกลาง</t>
  </si>
  <si>
    <t>รวมหัก</t>
  </si>
  <si>
    <t xml:space="preserve">คงเหลือจัดสรร(1) </t>
  </si>
  <si>
    <t>จัดสรรไปยังหน่วยงานสังกัดกลุ่มงาน</t>
  </si>
  <si>
    <t xml:space="preserve"> -กองพัฒนานักศึกษา</t>
  </si>
  <si>
    <t xml:space="preserve"> -กองส่งเสริมศิลปวัฒนธรรม</t>
  </si>
  <si>
    <t>2.องค์กรนักศึกษา 25%</t>
  </si>
  <si>
    <t xml:space="preserve"> -อนม 65%</t>
  </si>
  <si>
    <t xml:space="preserve"> สภา 35%</t>
  </si>
  <si>
    <t>ปี 2566</t>
  </si>
  <si>
    <r>
      <t xml:space="preserve">1.กลุ่มงาน 50% </t>
    </r>
    <r>
      <rPr>
        <b/>
        <sz val="18"/>
        <color rgb="FFFF0000"/>
        <rFont val="TH SarabunPSK"/>
        <family val="2"/>
      </rPr>
      <t>(ปี 66 45%)</t>
    </r>
  </si>
  <si>
    <r>
      <t xml:space="preserve">3.สโมสรนักศึกษา 25% </t>
    </r>
    <r>
      <rPr>
        <b/>
        <sz val="18"/>
        <color rgb="FFFF0000"/>
        <rFont val="TH SarabunPSK"/>
        <family val="2"/>
      </rPr>
      <t>(ปี 66 30%)</t>
    </r>
  </si>
  <si>
    <t>คณะ</t>
  </si>
  <si>
    <t>จำนวน(คน)</t>
  </si>
  <si>
    <t>ยอดจัดสรร</t>
  </si>
  <si>
    <t>จำนวน นศ. ณ 31 สค</t>
  </si>
  <si>
    <t>ผลิตกรรมการเกษตร</t>
  </si>
  <si>
    <t>วิศวกรรมและอุตสาหกรรมเกษตร</t>
  </si>
  <si>
    <t>เทคโนโลยีการประมงและทรัพยากรทางน้ำ</t>
  </si>
  <si>
    <t>วิทยาลัยพลังงานทดแทน</t>
  </si>
  <si>
    <t xml:space="preserve">วิทยาลัยนานาชาติ (โท+เอก 105) </t>
  </si>
  <si>
    <t>สารสนเทศและการสื่อสาร</t>
  </si>
  <si>
    <t>สถาปัตยกรรมศาสตร์และการออกแบบสิ่งแวดล้อม</t>
  </si>
  <si>
    <t>สัตวศาสตร์และเทคโนโลยี</t>
  </si>
  <si>
    <t>ปี 65</t>
  </si>
  <si>
    <t>ปี 66</t>
  </si>
  <si>
    <t>เพิ่ม 50,000 จากแป๋งบ้านฯ</t>
  </si>
  <si>
    <t xml:space="preserve">เพิ่มจากกองพัฒฯ </t>
  </si>
  <si>
    <t>เฉลี่ยต่อหัวนักศึกษา</t>
  </si>
  <si>
    <t>จำนวน นศ</t>
  </si>
  <si>
    <t xml:space="preserve">ยอดโอนตามมติ 5 กย </t>
  </si>
  <si>
    <t>ส่วนต่าง (สมทบจากงานแผนฯ)</t>
  </si>
  <si>
    <t>รายละเอียดการของบประมาณเ</t>
  </si>
  <si>
    <t>เพื่อพัฒนาโครงสร้างพื้นฐานรองรับบริการนักศึกษา 20%</t>
  </si>
  <si>
    <t>ประจำปีงบประมาณ 2566</t>
  </si>
  <si>
    <t>ลำดับ</t>
  </si>
  <si>
    <t>มาตรฐานและคุณลักษณะ</t>
  </si>
  <si>
    <t>จำนวน</t>
  </si>
  <si>
    <t>หน่วยนับ</t>
  </si>
  <si>
    <t>ราคา</t>
  </si>
  <si>
    <t>จำนวนที่มีอยู่แล้ว</t>
  </si>
  <si>
    <t>สถานภาพ</t>
  </si>
  <si>
    <t>ที่ตั้งครุภัณฑ์</t>
  </si>
  <si>
    <t>ความ</t>
  </si>
  <si>
    <t>รายการ</t>
  </si>
  <si>
    <t xml:space="preserve">เฉพาะหรือขนาด </t>
  </si>
  <si>
    <t>ที่</t>
  </si>
  <si>
    <t>ต่อ</t>
  </si>
  <si>
    <t>รวมเงิน</t>
  </si>
  <si>
    <t>ใช้การ</t>
  </si>
  <si>
    <t>ขอตั้ง</t>
  </si>
  <si>
    <t>ทดแทน</t>
  </si>
  <si>
    <t>อาคาร/ชั้น/สาขาวิชา</t>
  </si>
  <si>
    <t>คำชี้แจงและเหตุผลสรุป (ระบุกลุ่มเป้าหมายผู้รับบริการฯ)</t>
  </si>
  <si>
    <t>สำคัญ</t>
  </si>
  <si>
    <t>ลักษณะ และโครงสร้าง</t>
  </si>
  <si>
    <t>หน่วย</t>
  </si>
  <si>
    <t>ได้</t>
  </si>
  <si>
    <t>ไม่ได้</t>
  </si>
  <si>
    <t>ใหม่</t>
  </si>
  <si>
    <t>ของเดิม</t>
  </si>
  <si>
    <t>เพิ่ม</t>
  </si>
  <si>
    <t xml:space="preserve"> / ส่วนราชการ/ห้อง</t>
  </si>
  <si>
    <t>เครื่องกรองน้ำ</t>
  </si>
  <si>
    <t>งาน</t>
  </si>
  <si>
    <t>ลิฟท์อาคารอำนวย</t>
  </si>
  <si>
    <t>ตัว</t>
  </si>
  <si>
    <t>อาคารอำนวย ยศสุข</t>
  </si>
  <si>
    <t xml:space="preserve">เพื่อใช้ในการให้บริการสำหรับการจัดกิจกรรมนักศึกษา หน่วยงานภายใน และหารายได้จากหน่วยงานภายนอกฯ </t>
  </si>
  <si>
    <t>งานปรับปรุงทางลาดบันไดเข้าออก โรงอาหารเทิดกสิกร</t>
  </si>
  <si>
    <t>โรงอาหารเทิดกสิกร</t>
  </si>
  <si>
    <t>เพื่ออำนวยความสะดวกให้กับนักศึกษา นักศึกษาพิการ หรือบุคคลภายนอกที่มาใช้บริการ</t>
  </si>
  <si>
    <t>งานปรับปรุงสนามเปตอง</t>
  </si>
  <si>
    <t>สนามเปตอง</t>
  </si>
  <si>
    <t>เพื่อใช้เป็นสถานที่ออกกำลังกายสำหรับนักศึกษา</t>
  </si>
  <si>
    <t>ครุภัณฑ์โปรแกรม Endnote</t>
  </si>
  <si>
    <t>ค่าสมัครสมาชิกวารสารและฐานข้อมูล เพื่อต่ออายุสมาชิกวารสารต่างประเทศและฐานข้อมูล</t>
  </si>
  <si>
    <t>(รายละเอียดดังเอกสารแนบ)</t>
  </si>
  <si>
    <t>กองเทคโนโลยีดิจิทัล</t>
  </si>
  <si>
    <t>ลิขสิทธิ์โปรแกรมสำเร็จรูปสำหรับงานวิจัยและการเรียนการสอน</t>
  </si>
  <si>
    <t>ค่าตอบแทนนักศึกษาช่วยปฏิบัติงาน</t>
  </si>
  <si>
    <t>กรอบวงเงิน ปี 2566</t>
  </si>
  <si>
    <t>(1)</t>
  </si>
  <si>
    <t>(2)</t>
  </si>
  <si>
    <t>1.ประมาณการรับ (เชียงใหม่)</t>
  </si>
  <si>
    <t>2.สำรองป้องกันความเสี่ยง 25%</t>
  </si>
  <si>
    <t xml:space="preserve">ครุภัณฑ์โปรแกรม Copyleaks (Plagiarism Checker Tools) </t>
  </si>
  <si>
    <t>ลิขสิทธิ์โปรแกรม Adobe Creative Clound Apps จำนวน 10 License (อายุการใช้งาน 1 ปี)</t>
  </si>
  <si>
    <t>ครุภัณฑ์คอมพิวเตอร์ 75 เครื่อง</t>
  </si>
  <si>
    <t>รายละเอียดการขอรับการจัดสรรงบประมาณ 30% (เชียงใหม่)</t>
  </si>
  <si>
    <t>รายละเอียดการขอรับการจัดสรรงบประมาณ 30% (แพร่)</t>
  </si>
  <si>
    <t xml:space="preserve"> โครงการเสริมสร้างอัตลักษณ์ลูกแม่โจ้</t>
  </si>
  <si>
    <t>โครงสร้างพัฒนาศักยภาพนักศึกษาหอพัก</t>
  </si>
  <si>
    <t>โครงการประกวดเล่านิทานพื้นบ้านจังหวัดแพร่</t>
  </si>
  <si>
    <t>โครงการปรับปรุงพื้นที่ meeting room เพื่อพัฒนาทักษะการนำเสนอผ่านสื่อออนไลน์และการเรียนรู้ในศตวรรษที่ 21</t>
  </si>
  <si>
    <t>โครงการปรับปรุงห้อง study room ประจำหอพัก</t>
  </si>
  <si>
    <t>รายละเอียดการขอรับการจัดสรรงบประมาณ 30% (ชุมพร)</t>
  </si>
  <si>
    <t>ขอรับจัดสรร</t>
  </si>
  <si>
    <t>คงเหลือ</t>
  </si>
  <si>
    <t xml:space="preserve">งบประมาณ 30 % รวม 3 วิทยาเขต </t>
  </si>
  <si>
    <t>งบประมาณ 20% 3 วิทยาเขต</t>
  </si>
  <si>
    <t>เชียงใหม่</t>
  </si>
  <si>
    <t xml:space="preserve">สนามกีฬาอินทนิล, ศูนย์กีฬาโซนบี , อาคารแผ่พืชน์ , ตึกอำนวย ครัวอิ่มอุ่น พิพิธภัณฑ์ </t>
  </si>
  <si>
    <t>เพื่อใช้สำหรับบริการนักศึกษา บุคลากรที่มาใช้สถานที่ในการออกกำลังกาย จัดกิจกรรม บริเวณสนามกีฬาวังซ้าย สนามกีฬาอินทนิล ศูนย์กีฬาฯ โซนบี อาคารอำนวย ครัวอิ่มอุ่น และพิพิธภัณฑ์</t>
  </si>
  <si>
    <t xml:space="preserve">ระบบ wifi 6 </t>
  </si>
  <si>
    <t>หอพักนักศึกษา</t>
  </si>
  <si>
    <t>เพื่อเป็นเครื่องกระจายสัญญาณ wifi ให้กับนักศึกษาที่พักภายในหอพัก</t>
  </si>
  <si>
    <t>ยอดจัดสรร 4,449,498 ขอใช้เพียง 10% อีก 10% จัดสรรคืนกลุ่มงานพัฒนานักศึกษา</t>
  </si>
  <si>
    <t>พัดลม</t>
  </si>
  <si>
    <t>เพื่อติดตั้งภายในหอพักนักศึกษา</t>
  </si>
  <si>
    <t>ซ่อมแซมโต๊ะอ่านหนังสือ</t>
  </si>
  <si>
    <t>เพื่อซ่อมแซมโต๊ะอ่านหนังสือภายในหอพัก</t>
  </si>
  <si>
    <t xml:space="preserve">ไฟสปอร์ตไลท์ส่องสว่างสนามฟุตบอล </t>
  </si>
  <si>
    <t>สนามฟุตบอล</t>
  </si>
  <si>
    <t>เพื่อให้แสงสว่างสนามฟุตบอล</t>
  </si>
  <si>
    <t>ชุด</t>
  </si>
  <si>
    <t>เสาสนามวอลเลย์บอลชายหาดพร้อมอุปกรณ์กีฬา</t>
  </si>
  <si>
    <t>สนามวอลเลย์บอล</t>
  </si>
  <si>
    <t>เพื่อให้บริการแก่นักศึกษา</t>
  </si>
  <si>
    <t>งบประมาณที่ขอใช้</t>
  </si>
  <si>
    <t>โครงการสนับสนุนการจัดกิจกรรมชมรมอิสระ</t>
  </si>
  <si>
    <t>โครงการทบทวนแผน และจัดทำแผน กลุ่มงานพัฒนานักศึกษา</t>
  </si>
  <si>
    <t>โครงการปฐมนิเทศนักศึกษาใหม่ระดับบัณฑิต</t>
  </si>
  <si>
    <t>บัณฑิตวิทยาลัย</t>
  </si>
  <si>
    <t>โครงการจัดทำสื่อประชาสัมพันธ์หลักสูตรเพื่อรับสมัครนักศึกษาระดับบัณฑิตศึกษา</t>
  </si>
  <si>
    <t>โครงการสนับสนุนการตึพิมพ์เผยแพร่ผลงานวิจัยนักศึกษาระดับบัณฑิตศึกษา</t>
  </si>
  <si>
    <t>พัฒนาด้าน IT ให้นักศึกษาที่ยังไม่ผ่าน</t>
  </si>
  <si>
    <t>พัฒนาภาษาอังกฤษให้กับนักศึกษาที่ยังไม่ผ่าน</t>
  </si>
  <si>
    <t>โครงการฝึกซ้อมดุษฎีบัณฑิตและมหาบัณฑิต ครั้งที่ 43 และ 44</t>
  </si>
  <si>
    <t>3.เพื่อตั้งจ่าย</t>
  </si>
  <si>
    <t>3.1 เพื่อชำระคืนกองทุน (200 / 17.39%)</t>
  </si>
  <si>
    <t>3.2 เพื่อการพัฒนานักศึกษา</t>
  </si>
  <si>
    <t>3.2.1 จัด 30% เพื่อยกระดับมาตรฐานการศึกษา</t>
  </si>
  <si>
    <t>3.2.3 เพื่อการพัฒนานักศึกษา (Cluster นศ.)</t>
  </si>
  <si>
    <t>(1) มีโครงการรองรับ</t>
  </si>
  <si>
    <t>(1) มีค่าใช้จ่ายรองรับ</t>
  </si>
  <si>
    <t>(2) จัดสรรเพื่อการพัฒนานักศึกษา (Cluster นศ.)</t>
  </si>
  <si>
    <t>(3) = (1)-(2)</t>
  </si>
  <si>
    <t>เสนอ จัดสรร</t>
  </si>
  <si>
    <t>ผลต่างจากกรอบวงเงินจะจัดสรรเพื่อการพัฒนานักศึกษา (Cluster นศ.)  ดังนั้น การพัฒนา (Cluster นศ.) เป็นเงิน 13,563,004 บาท</t>
  </si>
  <si>
    <t xml:space="preserve"> - สำนักหอสมุด</t>
  </si>
  <si>
    <t xml:space="preserve"> - กองเทคโนโลยีดิจิทัล</t>
  </si>
  <si>
    <t xml:space="preserve"> - แพร่</t>
  </si>
  <si>
    <t xml:space="preserve"> - ชุมพร</t>
  </si>
  <si>
    <t xml:space="preserve"> - กองพัฒนานักศึกษา</t>
  </si>
  <si>
    <t xml:space="preserve"> - Cluster นักศึกษา</t>
  </si>
  <si>
    <t xml:space="preserve"> - กองเทคโนโลยีดิจิทัล </t>
  </si>
  <si>
    <t>เป้าประสงค์</t>
  </si>
  <si>
    <t>Row Labels</t>
  </si>
  <si>
    <t>Grand Total</t>
  </si>
  <si>
    <t>Sum of งบประมาณ</t>
  </si>
  <si>
    <t>Cluster กองพัฒนา</t>
  </si>
  <si>
    <t>ส่วนต่าง (สำรอง)</t>
  </si>
  <si>
    <t>การจัดสรร ค่าพัฒนานักศึกษา มติ กก.วิเคราะห์ 8/65 ลว28พย656</t>
  </si>
  <si>
    <t>3.2.2 จัด 20% เพื่อพัฒนาโครงสร้างพื้นฐานในการให้บริการนักศึกษา</t>
  </si>
  <si>
    <t>กองพัฒ</t>
  </si>
  <si>
    <t>DT</t>
  </si>
  <si>
    <t>สมุด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</si>
</sst>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"/>
    <numFmt numFmtId="166" formatCode="_-* #,##0_-;\-* #,##0_-;_-* &quot;-&quot;??_-;_-@_-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5"/>
      <color rgb="FF222222"/>
      <name val="TH SarabunPSK"/>
      <family val="2"/>
    </font>
    <font>
      <b/>
      <sz val="15"/>
      <color rgb="FF222222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8"/>
      <name val="TH SarabunPSK"/>
      <family val="2"/>
    </font>
    <font>
      <sz val="18"/>
      <color rgb="FF7030A0"/>
      <name val="TH SarabunPSK"/>
      <family val="2"/>
    </font>
    <font>
      <b/>
      <u val="singleAccounting"/>
      <sz val="18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4"/>
      <name val="CordiaUPC"/>
      <family val="2"/>
    </font>
    <font>
      <b/>
      <u/>
      <sz val="16"/>
      <name val="TH SarabunPSK"/>
      <family val="2"/>
    </font>
    <font>
      <sz val="17"/>
      <color rgb="FF000000"/>
      <name val="TH SarabunPSK"/>
      <family val="2"/>
    </font>
    <font>
      <u val="singleAccounting"/>
      <sz val="16"/>
      <color theme="1"/>
      <name val="TH SarabunPSK"/>
      <family val="2"/>
    </font>
    <font>
      <b/>
      <u val="singleAccounting"/>
      <sz val="16"/>
      <color theme="1"/>
      <name val="TH SarabunPSK"/>
      <family val="2"/>
    </font>
    <font>
      <u val="singleAccounting"/>
      <sz val="11"/>
      <color theme="1"/>
      <name val="Calibri"/>
      <family val="2"/>
      <scheme val="minor"/>
    </font>
    <font>
      <sz val="14"/>
      <color rgb="FF222222"/>
      <name val="TH SarabunPSK"/>
      <family val="2"/>
    </font>
    <font>
      <b/>
      <sz val="16"/>
      <color rgb="FFFF0000"/>
      <name val="TH SarabunPSK"/>
      <family val="2"/>
    </font>
    <font>
      <b/>
      <u/>
      <sz val="16"/>
      <color rgb="FFFF0000"/>
      <name val="TH SarabunPSK"/>
      <family val="2"/>
    </font>
    <font>
      <b/>
      <u val="singleAccounting"/>
      <sz val="16"/>
      <color rgb="FFFF0000"/>
      <name val="TH SarabunPSK"/>
      <family val="2"/>
    </font>
    <font>
      <sz val="14"/>
      <color rgb="FFFF0000"/>
      <name val="TH SarabunPSK"/>
      <family val="2"/>
    </font>
    <font>
      <b/>
      <sz val="18"/>
      <name val="Angsana New"/>
      <family val="1"/>
    </font>
    <font>
      <sz val="18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i/>
      <sz val="18"/>
      <name val="Angsana New"/>
      <family val="1"/>
    </font>
    <font>
      <sz val="18"/>
      <color rgb="FFFF0000"/>
      <name val="Angsana New"/>
      <family val="1"/>
    </font>
    <font>
      <u val="singleAccounting"/>
      <sz val="18"/>
      <name val="Angsana New"/>
      <family val="1"/>
    </font>
    <font>
      <i/>
      <sz val="18"/>
      <color rgb="FFFF0000"/>
      <name val="Angsana New"/>
      <family val="1"/>
    </font>
    <font>
      <i/>
      <sz val="18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sz val="14"/>
      <name val="Angsana New"/>
      <family val="1"/>
    </font>
    <font>
      <sz val="16"/>
      <name val="Angsana New"/>
      <family val="1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</cellStyleXfs>
  <cellXfs count="369">
    <xf numFmtId="0" fontId="0" fillId="0" borderId="0" xfId="0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3" fontId="2" fillId="0" borderId="6" xfId="1" applyFont="1" applyBorder="1" applyAlignment="1">
      <alignment horizontal="left" vertical="center"/>
    </xf>
    <xf numFmtId="0" fontId="3" fillId="0" borderId="0" xfId="0" applyFont="1"/>
    <xf numFmtId="43" fontId="2" fillId="0" borderId="5" xfId="1" applyFont="1" applyBorder="1" applyAlignment="1">
      <alignment horizontal="left" vertical="center"/>
    </xf>
    <xf numFmtId="43" fontId="3" fillId="0" borderId="0" xfId="1" applyFont="1"/>
    <xf numFmtId="0" fontId="4" fillId="0" borderId="0" xfId="0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43" fontId="4" fillId="0" borderId="7" xfId="1" applyFont="1" applyBorder="1"/>
    <xf numFmtId="0" fontId="5" fillId="0" borderId="7" xfId="0" applyFont="1" applyBorder="1" applyAlignment="1">
      <alignment wrapText="1"/>
    </xf>
    <xf numFmtId="0" fontId="6" fillId="0" borderId="7" xfId="0" applyFont="1" applyBorder="1"/>
    <xf numFmtId="0" fontId="3" fillId="0" borderId="7" xfId="0" applyFont="1" applyBorder="1"/>
    <xf numFmtId="43" fontId="3" fillId="0" borderId="7" xfId="1" applyFont="1" applyBorder="1"/>
    <xf numFmtId="0" fontId="3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2" fontId="3" fillId="0" borderId="0" xfId="0" applyNumberFormat="1" applyFont="1"/>
    <xf numFmtId="0" fontId="4" fillId="0" borderId="7" xfId="0" applyFont="1" applyBorder="1" applyAlignment="1">
      <alignment horizontal="center"/>
    </xf>
    <xf numFmtId="0" fontId="7" fillId="0" borderId="0" xfId="0" applyFont="1" applyAlignment="1"/>
    <xf numFmtId="0" fontId="8" fillId="0" borderId="0" xfId="0" applyFont="1"/>
    <xf numFmtId="0" fontId="7" fillId="0" borderId="18" xfId="0" applyFont="1" applyBorder="1" applyAlignment="1">
      <alignment horizontal="center"/>
    </xf>
    <xf numFmtId="0" fontId="8" fillId="0" borderId="11" xfId="0" applyFont="1" applyBorder="1" applyAlignment="1">
      <alignment vertical="top" wrapText="1"/>
    </xf>
    <xf numFmtId="0" fontId="8" fillId="0" borderId="11" xfId="0" applyFont="1" applyBorder="1"/>
    <xf numFmtId="164" fontId="8" fillId="0" borderId="21" xfId="1" applyNumberFormat="1" applyFont="1" applyBorder="1" applyAlignment="1">
      <alignment vertical="top"/>
    </xf>
    <xf numFmtId="0" fontId="8" fillId="0" borderId="7" xfId="0" applyFont="1" applyBorder="1" applyAlignment="1">
      <alignment vertical="top" wrapText="1"/>
    </xf>
    <xf numFmtId="0" fontId="8" fillId="0" borderId="7" xfId="0" applyFont="1" applyBorder="1"/>
    <xf numFmtId="164" fontId="8" fillId="0" borderId="23" xfId="1" applyNumberFormat="1" applyFont="1" applyBorder="1" applyAlignment="1">
      <alignment vertical="top"/>
    </xf>
    <xf numFmtId="49" fontId="8" fillId="0" borderId="7" xfId="0" applyNumberFormat="1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center" wrapText="1"/>
    </xf>
    <xf numFmtId="0" fontId="8" fillId="0" borderId="24" xfId="0" applyFont="1" applyBorder="1" applyAlignment="1">
      <alignment vertical="top" wrapText="1"/>
    </xf>
    <xf numFmtId="0" fontId="8" fillId="0" borderId="7" xfId="0" applyFont="1" applyFill="1" applyBorder="1" applyAlignment="1">
      <alignment vertical="top" wrapText="1"/>
    </xf>
    <xf numFmtId="0" fontId="8" fillId="0" borderId="25" xfId="0" applyFont="1" applyBorder="1" applyAlignment="1">
      <alignment horizontal="left" vertical="top" wrapText="1"/>
    </xf>
    <xf numFmtId="0" fontId="8" fillId="0" borderId="25" xfId="0" applyFont="1" applyBorder="1" applyAlignment="1">
      <alignment vertical="top" wrapText="1"/>
    </xf>
    <xf numFmtId="0" fontId="8" fillId="0" borderId="25" xfId="0" applyFont="1" applyBorder="1"/>
    <xf numFmtId="164" fontId="8" fillId="0" borderId="26" xfId="1" applyNumberFormat="1" applyFont="1" applyBorder="1" applyAlignment="1">
      <alignment vertical="top"/>
    </xf>
    <xf numFmtId="0" fontId="8" fillId="0" borderId="24" xfId="0" applyFont="1" applyBorder="1"/>
    <xf numFmtId="164" fontId="8" fillId="0" borderId="27" xfId="1" applyNumberFormat="1" applyFont="1" applyBorder="1" applyAlignment="1">
      <alignment vertical="top"/>
    </xf>
    <xf numFmtId="0" fontId="8" fillId="0" borderId="18" xfId="0" applyFont="1" applyBorder="1" applyAlignment="1">
      <alignment vertical="top" wrapText="1"/>
    </xf>
    <xf numFmtId="0" fontId="8" fillId="0" borderId="18" xfId="0" applyFont="1" applyBorder="1"/>
    <xf numFmtId="164" fontId="8" fillId="0" borderId="28" xfId="1" applyNumberFormat="1" applyFont="1" applyBorder="1" applyAlignment="1">
      <alignment vertical="top"/>
    </xf>
    <xf numFmtId="0" fontId="8" fillId="0" borderId="22" xfId="0" applyFont="1" applyBorder="1" applyAlignment="1">
      <alignment vertical="top" wrapText="1"/>
    </xf>
    <xf numFmtId="0" fontId="8" fillId="0" borderId="29" xfId="0" applyFont="1" applyBorder="1" applyAlignment="1">
      <alignment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 wrapText="1"/>
    </xf>
    <xf numFmtId="164" fontId="8" fillId="0" borderId="0" xfId="1" applyNumberFormat="1" applyFont="1" applyAlignment="1">
      <alignment vertical="top"/>
    </xf>
    <xf numFmtId="164" fontId="8" fillId="0" borderId="21" xfId="1" applyNumberFormat="1" applyFont="1" applyBorder="1" applyAlignment="1">
      <alignment horizontal="center" vertical="center"/>
    </xf>
    <xf numFmtId="164" fontId="8" fillId="0" borderId="23" xfId="1" applyNumberFormat="1" applyFont="1" applyBorder="1" applyAlignment="1">
      <alignment horizontal="center" vertical="center"/>
    </xf>
    <xf numFmtId="164" fontId="8" fillId="0" borderId="7" xfId="1" applyNumberFormat="1" applyFont="1" applyBorder="1" applyAlignment="1">
      <alignment vertical="top"/>
    </xf>
    <xf numFmtId="43" fontId="8" fillId="0" borderId="7" xfId="1" applyFont="1" applyFill="1" applyBorder="1" applyAlignment="1">
      <alignment vertical="top"/>
    </xf>
    <xf numFmtId="43" fontId="8" fillId="0" borderId="7" xfId="1" applyFont="1" applyBorder="1" applyAlignment="1">
      <alignment vertical="top"/>
    </xf>
    <xf numFmtId="0" fontId="4" fillId="0" borderId="7" xfId="0" applyFont="1" applyBorder="1" applyAlignment="1">
      <alignment horizontal="center"/>
    </xf>
    <xf numFmtId="164" fontId="8" fillId="0" borderId="0" xfId="0" applyNumberFormat="1" applyFont="1"/>
    <xf numFmtId="0" fontId="4" fillId="0" borderId="7" xfId="0" applyFont="1" applyBorder="1" applyAlignment="1">
      <alignment horizontal="center"/>
    </xf>
    <xf numFmtId="0" fontId="8" fillId="0" borderId="11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43" fontId="4" fillId="0" borderId="8" xfId="1" applyFont="1" applyBorder="1" applyAlignment="1"/>
    <xf numFmtId="0" fontId="9" fillId="0" borderId="0" xfId="0" applyFont="1" applyAlignment="1">
      <alignment horizontal="left" wrapText="1" readingOrder="1"/>
    </xf>
    <xf numFmtId="164" fontId="8" fillId="0" borderId="31" xfId="1" applyNumberFormat="1" applyFont="1" applyBorder="1" applyAlignment="1">
      <alignment vertical="top"/>
    </xf>
    <xf numFmtId="164" fontId="8" fillId="0" borderId="25" xfId="1" applyNumberFormat="1" applyFont="1" applyBorder="1" applyAlignment="1">
      <alignment vertical="top"/>
    </xf>
    <xf numFmtId="164" fontId="8" fillId="0" borderId="18" xfId="1" applyNumberFormat="1" applyFont="1" applyBorder="1" applyAlignment="1">
      <alignment vertical="top"/>
    </xf>
    <xf numFmtId="0" fontId="3" fillId="0" borderId="32" xfId="0" applyFont="1" applyBorder="1"/>
    <xf numFmtId="0" fontId="3" fillId="0" borderId="33" xfId="0" applyFont="1" applyBorder="1"/>
    <xf numFmtId="49" fontId="3" fillId="0" borderId="32" xfId="0" applyNumberFormat="1" applyFont="1" applyBorder="1" applyAlignment="1">
      <alignment vertical="top" wrapText="1"/>
    </xf>
    <xf numFmtId="165" fontId="3" fillId="2" borderId="34" xfId="0" applyNumberFormat="1" applyFont="1" applyFill="1" applyBorder="1" applyAlignment="1">
      <alignment vertical="top"/>
    </xf>
    <xf numFmtId="0" fontId="3" fillId="0" borderId="25" xfId="0" applyFont="1" applyBorder="1" applyAlignment="1">
      <alignment vertical="top" wrapText="1"/>
    </xf>
    <xf numFmtId="0" fontId="3" fillId="0" borderId="25" xfId="0" applyFont="1" applyBorder="1"/>
    <xf numFmtId="164" fontId="3" fillId="0" borderId="25" xfId="1" applyNumberFormat="1" applyFont="1" applyBorder="1" applyAlignment="1">
      <alignment vertical="top"/>
    </xf>
    <xf numFmtId="49" fontId="3" fillId="0" borderId="7" xfId="0" applyNumberFormat="1" applyFont="1" applyBorder="1" applyAlignment="1">
      <alignment vertical="top" wrapText="1"/>
    </xf>
    <xf numFmtId="49" fontId="3" fillId="0" borderId="33" xfId="0" applyNumberFormat="1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43" fontId="8" fillId="0" borderId="0" xfId="0" applyNumberFormat="1" applyFont="1"/>
    <xf numFmtId="0" fontId="8" fillId="0" borderId="7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43" fontId="4" fillId="0" borderId="7" xfId="1" applyFont="1" applyBorder="1" applyAlignment="1"/>
    <xf numFmtId="0" fontId="8" fillId="0" borderId="24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7" xfId="0" applyFont="1" applyBorder="1" applyAlignment="1">
      <alignment horizontal="justify" vertical="center" readingOrder="1"/>
    </xf>
    <xf numFmtId="164" fontId="11" fillId="0" borderId="0" xfId="1" applyNumberFormat="1" applyFont="1"/>
    <xf numFmtId="0" fontId="10" fillId="0" borderId="7" xfId="0" applyFont="1" applyBorder="1" applyAlignment="1">
      <alignment horizontal="center"/>
    </xf>
    <xf numFmtId="0" fontId="10" fillId="0" borderId="7" xfId="0" applyFont="1" applyBorder="1"/>
    <xf numFmtId="164" fontId="10" fillId="0" borderId="7" xfId="1" applyNumberFormat="1" applyFont="1" applyBorder="1"/>
    <xf numFmtId="164" fontId="11" fillId="0" borderId="7" xfId="1" applyNumberFormat="1" applyFont="1" applyBorder="1"/>
    <xf numFmtId="164" fontId="10" fillId="4" borderId="7" xfId="1" applyNumberFormat="1" applyFont="1" applyFill="1" applyBorder="1"/>
    <xf numFmtId="164" fontId="11" fillId="4" borderId="7" xfId="1" applyNumberFormat="1" applyFont="1" applyFill="1" applyBorder="1"/>
    <xf numFmtId="0" fontId="11" fillId="0" borderId="7" xfId="0" applyFont="1" applyBorder="1"/>
    <xf numFmtId="0" fontId="11" fillId="0" borderId="7" xfId="0" applyFont="1" applyBorder="1" applyAlignment="1">
      <alignment wrapText="1"/>
    </xf>
    <xf numFmtId="164" fontId="15" fillId="0" borderId="7" xfId="1" applyNumberFormat="1" applyFont="1" applyBorder="1"/>
    <xf numFmtId="0" fontId="3" fillId="0" borderId="0" xfId="0" applyFont="1" applyAlignment="1">
      <alignment vertical="top"/>
    </xf>
    <xf numFmtId="0" fontId="16" fillId="6" borderId="7" xfId="0" applyFont="1" applyFill="1" applyBorder="1" applyAlignment="1">
      <alignment horizontal="center" vertical="top" wrapText="1"/>
    </xf>
    <xf numFmtId="164" fontId="16" fillId="6" borderId="7" xfId="1" applyNumberFormat="1" applyFont="1" applyFill="1" applyBorder="1" applyAlignment="1">
      <alignment vertical="top" wrapText="1"/>
    </xf>
    <xf numFmtId="43" fontId="16" fillId="0" borderId="7" xfId="1" applyFont="1" applyBorder="1" applyAlignment="1">
      <alignment vertical="top"/>
    </xf>
    <xf numFmtId="164" fontId="16" fillId="5" borderId="7" xfId="1" applyNumberFormat="1" applyFont="1" applyFill="1" applyBorder="1" applyAlignment="1">
      <alignment horizontal="center" vertical="top" wrapText="1"/>
    </xf>
    <xf numFmtId="43" fontId="16" fillId="5" borderId="7" xfId="1" applyFont="1" applyFill="1" applyBorder="1" applyAlignment="1">
      <alignment horizontal="center" vertical="top"/>
    </xf>
    <xf numFmtId="0" fontId="17" fillId="8" borderId="7" xfId="0" applyFont="1" applyFill="1" applyBorder="1" applyAlignment="1">
      <alignment vertical="top" wrapText="1"/>
    </xf>
    <xf numFmtId="164" fontId="17" fillId="0" borderId="7" xfId="1" applyNumberFormat="1" applyFont="1" applyBorder="1" applyAlignment="1">
      <alignment vertical="top"/>
    </xf>
    <xf numFmtId="43" fontId="17" fillId="0" borderId="7" xfId="1" applyFont="1" applyBorder="1" applyAlignment="1">
      <alignment vertical="top"/>
    </xf>
    <xf numFmtId="43" fontId="17" fillId="3" borderId="7" xfId="1" applyFont="1" applyFill="1" applyBorder="1" applyAlignment="1">
      <alignment vertical="top"/>
    </xf>
    <xf numFmtId="164" fontId="17" fillId="5" borderId="7" xfId="1" applyNumberFormat="1" applyFont="1" applyFill="1" applyBorder="1" applyAlignment="1">
      <alignment vertical="top"/>
    </xf>
    <xf numFmtId="43" fontId="17" fillId="5" borderId="7" xfId="1" applyFont="1" applyFill="1" applyBorder="1" applyAlignment="1">
      <alignment vertical="top"/>
    </xf>
    <xf numFmtId="43" fontId="17" fillId="7" borderId="7" xfId="1" applyFont="1" applyFill="1" applyBorder="1" applyAlignment="1">
      <alignment vertical="top"/>
    </xf>
    <xf numFmtId="43" fontId="18" fillId="7" borderId="7" xfId="1" applyFont="1" applyFill="1" applyBorder="1" applyAlignment="1">
      <alignment vertical="top"/>
    </xf>
    <xf numFmtId="0" fontId="16" fillId="9" borderId="7" xfId="0" applyFont="1" applyFill="1" applyBorder="1" applyAlignment="1">
      <alignment vertical="top" wrapText="1"/>
    </xf>
    <xf numFmtId="164" fontId="16" fillId="9" borderId="7" xfId="1" applyNumberFormat="1" applyFont="1" applyFill="1" applyBorder="1" applyAlignment="1">
      <alignment horizontal="right" vertical="top" wrapText="1"/>
    </xf>
    <xf numFmtId="0" fontId="17" fillId="0" borderId="0" xfId="0" applyFont="1" applyAlignment="1">
      <alignment vertical="top"/>
    </xf>
    <xf numFmtId="164" fontId="17" fillId="0" borderId="0" xfId="1" applyNumberFormat="1" applyFont="1" applyAlignment="1">
      <alignment vertical="top"/>
    </xf>
    <xf numFmtId="43" fontId="17" fillId="0" borderId="0" xfId="1" applyFont="1" applyAlignment="1">
      <alignment vertical="top"/>
    </xf>
    <xf numFmtId="164" fontId="17" fillId="0" borderId="7" xfId="1" applyNumberFormat="1" applyFont="1" applyBorder="1" applyAlignment="1">
      <alignment horizontal="center" vertical="top"/>
    </xf>
    <xf numFmtId="164" fontId="18" fillId="0" borderId="7" xfId="1" applyNumberFormat="1" applyFont="1" applyBorder="1" applyAlignment="1">
      <alignment vertical="top"/>
    </xf>
    <xf numFmtId="43" fontId="18" fillId="3" borderId="7" xfId="1" applyFont="1" applyFill="1" applyBorder="1" applyAlignment="1">
      <alignment vertical="top"/>
    </xf>
    <xf numFmtId="0" fontId="18" fillId="0" borderId="0" xfId="0" applyFont="1" applyAlignment="1">
      <alignment vertical="top"/>
    </xf>
    <xf numFmtId="43" fontId="18" fillId="0" borderId="7" xfId="1" applyNumberFormat="1" applyFont="1" applyBorder="1" applyAlignment="1">
      <alignment vertical="top"/>
    </xf>
    <xf numFmtId="43" fontId="17" fillId="0" borderId="7" xfId="1" applyNumberFormat="1" applyFont="1" applyBorder="1" applyAlignment="1">
      <alignment vertical="top"/>
    </xf>
    <xf numFmtId="43" fontId="16" fillId="7" borderId="7" xfId="1" applyFont="1" applyFill="1" applyBorder="1" applyAlignment="1">
      <alignment horizontal="center" vertical="top" wrapText="1"/>
    </xf>
    <xf numFmtId="43" fontId="17" fillId="0" borderId="0" xfId="1" applyNumberFormat="1" applyFont="1" applyBorder="1" applyAlignment="1">
      <alignment vertical="top"/>
    </xf>
    <xf numFmtId="43" fontId="17" fillId="3" borderId="0" xfId="1" applyFont="1" applyFill="1" applyBorder="1" applyAlignment="1">
      <alignment vertical="top"/>
    </xf>
    <xf numFmtId="43" fontId="17" fillId="0" borderId="7" xfId="1" applyFont="1" applyBorder="1" applyAlignment="1">
      <alignment horizontal="center" vertical="top"/>
    </xf>
    <xf numFmtId="0" fontId="16" fillId="0" borderId="0" xfId="2" applyFont="1" applyAlignment="1">
      <alignment vertical="center"/>
    </xf>
    <xf numFmtId="43" fontId="16" fillId="0" borderId="0" xfId="1" applyFont="1" applyAlignment="1">
      <alignment horizontal="centerContinuous"/>
    </xf>
    <xf numFmtId="0" fontId="16" fillId="0" borderId="0" xfId="3" applyFont="1" applyAlignment="1">
      <alignment horizontal="centerContinuous" vertical="center"/>
    </xf>
    <xf numFmtId="166" fontId="16" fillId="0" borderId="0" xfId="1" applyNumberFormat="1" applyFont="1" applyAlignment="1">
      <alignment horizontal="centerContinuous" vertical="center"/>
    </xf>
    <xf numFmtId="43" fontId="16" fillId="0" borderId="0" xfId="1" applyFont="1" applyAlignment="1">
      <alignment horizontal="centerContinuous" vertical="center"/>
    </xf>
    <xf numFmtId="0" fontId="16" fillId="0" borderId="0" xfId="3" applyFont="1" applyAlignment="1">
      <alignment horizontal="right" vertical="center"/>
    </xf>
    <xf numFmtId="0" fontId="16" fillId="0" borderId="0" xfId="3" applyFont="1" applyAlignment="1">
      <alignment vertical="center"/>
    </xf>
    <xf numFmtId="166" fontId="16" fillId="0" borderId="0" xfId="1" applyNumberFormat="1" applyFont="1" applyAlignment="1">
      <alignment vertical="center"/>
    </xf>
    <xf numFmtId="43" fontId="16" fillId="0" borderId="0" xfId="1" applyFont="1"/>
    <xf numFmtId="9" fontId="16" fillId="0" borderId="0" xfId="3" applyNumberFormat="1" applyFont="1" applyAlignment="1">
      <alignment horizontal="centerContinuous" vertical="center"/>
    </xf>
    <xf numFmtId="0" fontId="16" fillId="0" borderId="0" xfId="3" applyFont="1" applyAlignment="1">
      <alignment horizontal="left" vertical="center"/>
    </xf>
    <xf numFmtId="43" fontId="16" fillId="0" borderId="0" xfId="1" applyFont="1" applyAlignment="1">
      <alignment horizontal="left" vertical="center"/>
    </xf>
    <xf numFmtId="0" fontId="17" fillId="0" borderId="24" xfId="3" applyFont="1" applyBorder="1" applyAlignment="1">
      <alignment horizontal="center" vertical="center"/>
    </xf>
    <xf numFmtId="166" fontId="17" fillId="0" borderId="24" xfId="1" applyNumberFormat="1" applyFont="1" applyBorder="1" applyAlignment="1">
      <alignment horizontal="center" vertical="center"/>
    </xf>
    <xf numFmtId="43" fontId="17" fillId="0" borderId="35" xfId="1" applyFont="1" applyBorder="1" applyAlignment="1">
      <alignment horizontal="centerContinuous" vertical="center"/>
    </xf>
    <xf numFmtId="43" fontId="17" fillId="0" borderId="31" xfId="1" applyFont="1" applyBorder="1" applyAlignment="1">
      <alignment horizontal="centerContinuous" vertical="center"/>
    </xf>
    <xf numFmtId="43" fontId="17" fillId="0" borderId="7" xfId="1" applyFont="1" applyBorder="1" applyAlignment="1">
      <alignment horizontal="centerContinuous" vertical="center"/>
    </xf>
    <xf numFmtId="43" fontId="17" fillId="0" borderId="8" xfId="1" applyFont="1" applyBorder="1" applyAlignment="1">
      <alignment horizontal="centerContinuous" vertical="center"/>
    </xf>
    <xf numFmtId="0" fontId="17" fillId="0" borderId="0" xfId="3" applyFont="1" applyAlignment="1">
      <alignment vertical="center"/>
    </xf>
    <xf numFmtId="166" fontId="17" fillId="0" borderId="0" xfId="1" applyNumberFormat="1" applyFont="1" applyAlignment="1">
      <alignment vertical="center"/>
    </xf>
    <xf numFmtId="0" fontId="17" fillId="0" borderId="14" xfId="3" applyFont="1" applyBorder="1" applyAlignment="1">
      <alignment horizontal="center" vertical="center"/>
    </xf>
    <xf numFmtId="166" fontId="17" fillId="0" borderId="14" xfId="1" applyNumberFormat="1" applyFont="1" applyBorder="1" applyAlignment="1">
      <alignment horizontal="center" vertical="center"/>
    </xf>
    <xf numFmtId="43" fontId="17" fillId="0" borderId="24" xfId="1" applyFont="1" applyBorder="1" applyAlignment="1">
      <alignment horizontal="centerContinuous" vertical="center"/>
    </xf>
    <xf numFmtId="43" fontId="17" fillId="0" borderId="14" xfId="1" applyFont="1" applyBorder="1" applyAlignment="1">
      <alignment horizontal="centerContinuous" vertical="center"/>
    </xf>
    <xf numFmtId="0" fontId="17" fillId="0" borderId="25" xfId="3" applyFont="1" applyBorder="1" applyAlignment="1">
      <alignment horizontal="center" vertical="center"/>
    </xf>
    <xf numFmtId="0" fontId="17" fillId="0" borderId="25" xfId="3" applyFont="1" applyBorder="1" applyAlignment="1">
      <alignment vertical="center"/>
    </xf>
    <xf numFmtId="166" fontId="17" fillId="0" borderId="25" xfId="1" applyNumberFormat="1" applyFont="1" applyBorder="1" applyAlignment="1">
      <alignment horizontal="center" vertical="center"/>
    </xf>
    <xf numFmtId="43" fontId="17" fillId="0" borderId="25" xfId="1" applyFont="1" applyBorder="1" applyAlignment="1">
      <alignment horizontal="center" vertical="center"/>
    </xf>
    <xf numFmtId="0" fontId="16" fillId="0" borderId="25" xfId="3" applyFont="1" applyBorder="1" applyAlignment="1">
      <alignment horizontal="center" vertical="center"/>
    </xf>
    <xf numFmtId="0" fontId="16" fillId="0" borderId="25" xfId="3" applyFont="1" applyBorder="1" applyAlignment="1">
      <alignment vertical="center"/>
    </xf>
    <xf numFmtId="0" fontId="16" fillId="0" borderId="25" xfId="3" applyFont="1" applyBorder="1" applyAlignment="1">
      <alignment horizontal="center" vertical="center" wrapText="1"/>
    </xf>
    <xf numFmtId="166" fontId="16" fillId="0" borderId="25" xfId="1" applyNumberFormat="1" applyFont="1" applyBorder="1" applyAlignment="1">
      <alignment horizontal="center" vertical="center"/>
    </xf>
    <xf numFmtId="43" fontId="16" fillId="0" borderId="25" xfId="1" applyFont="1" applyBorder="1" applyAlignment="1">
      <alignment horizontal="center" vertical="center"/>
    </xf>
    <xf numFmtId="0" fontId="16" fillId="0" borderId="14" xfId="3" applyFont="1" applyBorder="1" applyAlignment="1">
      <alignment vertical="center"/>
    </xf>
    <xf numFmtId="0" fontId="17" fillId="0" borderId="14" xfId="3" applyFont="1" applyBorder="1" applyAlignment="1">
      <alignment vertical="center"/>
    </xf>
    <xf numFmtId="43" fontId="17" fillId="0" borderId="14" xfId="1" applyFont="1" applyBorder="1" applyAlignment="1">
      <alignment vertical="center"/>
    </xf>
    <xf numFmtId="0" fontId="17" fillId="0" borderId="14" xfId="3" applyFont="1" applyBorder="1" applyAlignment="1">
      <alignment vertical="center" wrapText="1"/>
    </xf>
    <xf numFmtId="0" fontId="17" fillId="0" borderId="0" xfId="3" applyFont="1" applyAlignment="1">
      <alignment horizontal="center" vertical="center"/>
    </xf>
    <xf numFmtId="43" fontId="17" fillId="0" borderId="0" xfId="1" applyFont="1" applyAlignment="1">
      <alignment horizontal="center" vertical="center"/>
    </xf>
    <xf numFmtId="43" fontId="17" fillId="0" borderId="0" xfId="1" applyFont="1" applyAlignment="1">
      <alignment vertical="center"/>
    </xf>
    <xf numFmtId="43" fontId="18" fillId="0" borderId="0" xfId="1" applyFont="1"/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10" borderId="4" xfId="0" applyFont="1" applyFill="1" applyBorder="1" applyAlignment="1">
      <alignment horizontal="left" vertical="center"/>
    </xf>
    <xf numFmtId="0" fontId="7" fillId="10" borderId="5" xfId="0" applyFont="1" applyFill="1" applyBorder="1" applyAlignment="1">
      <alignment horizontal="left" vertical="center"/>
    </xf>
    <xf numFmtId="164" fontId="7" fillId="10" borderId="6" xfId="0" applyNumberFormat="1" applyFont="1" applyFill="1" applyBorder="1" applyAlignment="1">
      <alignment horizontal="left" vertical="center"/>
    </xf>
    <xf numFmtId="0" fontId="17" fillId="0" borderId="14" xfId="3" applyFont="1" applyBorder="1" applyAlignment="1">
      <alignment horizontal="center" vertical="top"/>
    </xf>
    <xf numFmtId="0" fontId="17" fillId="0" borderId="14" xfId="3" applyFont="1" applyBorder="1" applyAlignment="1">
      <alignment vertical="top"/>
    </xf>
    <xf numFmtId="166" fontId="17" fillId="0" borderId="14" xfId="1" applyNumberFormat="1" applyFont="1" applyBorder="1" applyAlignment="1">
      <alignment vertical="top"/>
    </xf>
    <xf numFmtId="43" fontId="17" fillId="0" borderId="14" xfId="1" applyFont="1" applyBorder="1" applyAlignment="1">
      <alignment horizontal="center" vertical="top"/>
    </xf>
    <xf numFmtId="43" fontId="17" fillId="0" borderId="14" xfId="1" applyFont="1" applyBorder="1" applyAlignment="1">
      <alignment vertical="top"/>
    </xf>
    <xf numFmtId="0" fontId="17" fillId="0" borderId="14" xfId="3" applyFont="1" applyBorder="1" applyAlignment="1">
      <alignment vertical="top" wrapText="1"/>
    </xf>
    <xf numFmtId="43" fontId="17" fillId="0" borderId="14" xfId="1" applyFont="1" applyBorder="1" applyAlignment="1">
      <alignment vertical="top" wrapText="1"/>
    </xf>
    <xf numFmtId="0" fontId="21" fillId="0" borderId="0" xfId="0" applyFont="1"/>
    <xf numFmtId="43" fontId="2" fillId="0" borderId="41" xfId="1" applyFont="1" applyBorder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43" fontId="3" fillId="0" borderId="0" xfId="1" applyFont="1" applyAlignment="1">
      <alignment vertical="center"/>
    </xf>
    <xf numFmtId="43" fontId="22" fillId="0" borderId="0" xfId="1" applyFont="1"/>
    <xf numFmtId="43" fontId="23" fillId="0" borderId="0" xfId="1" applyFont="1"/>
    <xf numFmtId="43" fontId="24" fillId="0" borderId="0" xfId="1" applyFont="1"/>
    <xf numFmtId="43" fontId="22" fillId="0" borderId="0" xfId="1" applyFont="1" applyAlignment="1">
      <alignment vertical="center"/>
    </xf>
    <xf numFmtId="43" fontId="23" fillId="0" borderId="0" xfId="1" applyFont="1" applyAlignment="1">
      <alignment vertical="center"/>
    </xf>
    <xf numFmtId="0" fontId="16" fillId="0" borderId="14" xfId="3" applyFont="1" applyBorder="1" applyAlignment="1">
      <alignment horizontal="center" vertical="center"/>
    </xf>
    <xf numFmtId="0" fontId="20" fillId="0" borderId="14" xfId="3" applyFont="1" applyBorder="1" applyAlignment="1">
      <alignment vertical="center"/>
    </xf>
    <xf numFmtId="166" fontId="16" fillId="0" borderId="14" xfId="1" applyNumberFormat="1" applyFont="1" applyBorder="1" applyAlignment="1">
      <alignment vertical="center"/>
    </xf>
    <xf numFmtId="43" fontId="16" fillId="0" borderId="14" xfId="1" applyFont="1" applyBorder="1" applyAlignment="1">
      <alignment horizontal="center" vertical="center"/>
    </xf>
    <xf numFmtId="43" fontId="16" fillId="0" borderId="14" xfId="1" applyFont="1" applyBorder="1" applyAlignment="1">
      <alignment vertical="center"/>
    </xf>
    <xf numFmtId="0" fontId="17" fillId="0" borderId="42" xfId="3" applyFont="1" applyBorder="1" applyAlignment="1">
      <alignment horizontal="center" vertical="center"/>
    </xf>
    <xf numFmtId="166" fontId="17" fillId="0" borderId="14" xfId="1" applyNumberFormat="1" applyFont="1" applyBorder="1" applyAlignment="1">
      <alignment vertical="center"/>
    </xf>
    <xf numFmtId="43" fontId="17" fillId="0" borderId="14" xfId="1" applyFont="1" applyBorder="1" applyAlignment="1">
      <alignment horizontal="center" vertical="center"/>
    </xf>
    <xf numFmtId="0" fontId="18" fillId="0" borderId="14" xfId="3" applyFont="1" applyBorder="1" applyAlignment="1">
      <alignment vertical="center"/>
    </xf>
    <xf numFmtId="0" fontId="17" fillId="0" borderId="42" xfId="3" applyFont="1" applyBorder="1" applyAlignment="1">
      <alignment horizontal="center" vertical="top"/>
    </xf>
    <xf numFmtId="0" fontId="16" fillId="0" borderId="14" xfId="3" applyFont="1" applyBorder="1" applyAlignment="1">
      <alignment vertical="top"/>
    </xf>
    <xf numFmtId="166" fontId="16" fillId="0" borderId="14" xfId="1" applyNumberFormat="1" applyFont="1" applyBorder="1" applyAlignment="1">
      <alignment vertical="top"/>
    </xf>
    <xf numFmtId="0" fontId="16" fillId="0" borderId="14" xfId="3" applyFont="1" applyBorder="1" applyAlignment="1">
      <alignment horizontal="center" vertical="top"/>
    </xf>
    <xf numFmtId="0" fontId="9" fillId="0" borderId="7" xfId="0" applyFont="1" applyBorder="1" applyAlignment="1">
      <alignment wrapText="1"/>
    </xf>
    <xf numFmtId="0" fontId="25" fillId="0" borderId="0" xfId="0" applyFont="1" applyAlignment="1">
      <alignment wrapText="1"/>
    </xf>
    <xf numFmtId="166" fontId="26" fillId="0" borderId="14" xfId="1" applyNumberFormat="1" applyFont="1" applyBorder="1" applyAlignment="1">
      <alignment vertical="center"/>
    </xf>
    <xf numFmtId="0" fontId="27" fillId="0" borderId="14" xfId="3" applyFont="1" applyBorder="1" applyAlignment="1">
      <alignment vertical="center"/>
    </xf>
    <xf numFmtId="43" fontId="28" fillId="0" borderId="0" xfId="1" applyFont="1"/>
    <xf numFmtId="0" fontId="18" fillId="0" borderId="0" xfId="0" applyFont="1"/>
    <xf numFmtId="164" fontId="29" fillId="0" borderId="0" xfId="0" applyNumberFormat="1" applyFont="1"/>
    <xf numFmtId="0" fontId="8" fillId="0" borderId="7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30" fillId="0" borderId="7" xfId="0" applyFont="1" applyBorder="1" applyAlignment="1">
      <alignment vertical="top"/>
    </xf>
    <xf numFmtId="0" fontId="33" fillId="0" borderId="0" xfId="0" applyFont="1"/>
    <xf numFmtId="0" fontId="31" fillId="0" borderId="7" xfId="0" applyFont="1" applyBorder="1"/>
    <xf numFmtId="164" fontId="30" fillId="0" borderId="7" xfId="1" applyNumberFormat="1" applyFont="1" applyBorder="1" applyAlignment="1">
      <alignment horizontal="center"/>
    </xf>
    <xf numFmtId="164" fontId="30" fillId="0" borderId="7" xfId="1" applyNumberFormat="1" applyFont="1" applyBorder="1"/>
    <xf numFmtId="43" fontId="31" fillId="0" borderId="7" xfId="1" applyFont="1" applyBorder="1"/>
    <xf numFmtId="0" fontId="32" fillId="0" borderId="0" xfId="0" applyFont="1"/>
    <xf numFmtId="0" fontId="32" fillId="0" borderId="0" xfId="0" applyFont="1" applyAlignment="1"/>
    <xf numFmtId="43" fontId="33" fillId="0" borderId="0" xfId="0" applyNumberFormat="1" applyFont="1"/>
    <xf numFmtId="0" fontId="35" fillId="0" borderId="0" xfId="0" applyFont="1" applyAlignment="1">
      <alignment vertical="top" wrapText="1"/>
    </xf>
    <xf numFmtId="164" fontId="31" fillId="0" borderId="7" xfId="0" applyNumberFormat="1" applyFont="1" applyBorder="1"/>
    <xf numFmtId="164" fontId="31" fillId="0" borderId="25" xfId="1" applyNumberFormat="1" applyFont="1" applyBorder="1"/>
    <xf numFmtId="43" fontId="33" fillId="0" borderId="0" xfId="1" applyFont="1"/>
    <xf numFmtId="164" fontId="33" fillId="0" borderId="0" xfId="1" applyNumberFormat="1" applyFont="1"/>
    <xf numFmtId="0" fontId="37" fillId="0" borderId="0" xfId="0" applyFont="1" applyAlignment="1">
      <alignment vertical="top" wrapText="1"/>
    </xf>
    <xf numFmtId="0" fontId="38" fillId="0" borderId="0" xfId="0" applyFont="1"/>
    <xf numFmtId="164" fontId="33" fillId="0" borderId="25" xfId="0" applyNumberFormat="1" applyFont="1" applyBorder="1" applyAlignment="1">
      <alignment vertical="top" wrapText="1"/>
    </xf>
    <xf numFmtId="0" fontId="31" fillId="11" borderId="7" xfId="0" applyFont="1" applyFill="1" applyBorder="1" applyAlignment="1">
      <alignment horizontal="left" vertical="top" indent="3"/>
    </xf>
    <xf numFmtId="164" fontId="31" fillId="11" borderId="7" xfId="1" applyNumberFormat="1" applyFont="1" applyFill="1" applyBorder="1" applyAlignment="1"/>
    <xf numFmtId="0" fontId="32" fillId="11" borderId="7" xfId="0" applyFont="1" applyFill="1" applyBorder="1" applyAlignment="1"/>
    <xf numFmtId="164" fontId="36" fillId="11" borderId="7" xfId="1" applyNumberFormat="1" applyFont="1" applyFill="1" applyBorder="1" applyAlignment="1"/>
    <xf numFmtId="0" fontId="34" fillId="11" borderId="7" xfId="0" applyFont="1" applyFill="1" applyBorder="1" applyAlignment="1">
      <alignment horizontal="left" vertical="top" indent="6"/>
    </xf>
    <xf numFmtId="164" fontId="31" fillId="11" borderId="7" xfId="1" applyNumberFormat="1" applyFont="1" applyFill="1" applyBorder="1" applyAlignment="1">
      <alignment horizontal="center" vertical="top"/>
    </xf>
    <xf numFmtId="164" fontId="31" fillId="11" borderId="7" xfId="1" applyNumberFormat="1" applyFont="1" applyFill="1" applyBorder="1" applyAlignment="1">
      <alignment vertical="top"/>
    </xf>
    <xf numFmtId="164" fontId="33" fillId="11" borderId="7" xfId="0" applyNumberFormat="1" applyFont="1" applyFill="1" applyBorder="1"/>
    <xf numFmtId="0" fontId="34" fillId="11" borderId="7" xfId="0" applyFont="1" applyFill="1" applyBorder="1" applyAlignment="1">
      <alignment horizontal="left" vertical="top" indent="11"/>
    </xf>
    <xf numFmtId="164" fontId="34" fillId="11" borderId="7" xfId="1" applyNumberFormat="1" applyFont="1" applyFill="1" applyBorder="1" applyAlignment="1">
      <alignment horizontal="center"/>
    </xf>
    <xf numFmtId="164" fontId="34" fillId="11" borderId="7" xfId="1" applyNumberFormat="1" applyFont="1" applyFill="1" applyBorder="1"/>
    <xf numFmtId="164" fontId="34" fillId="11" borderId="7" xfId="1" applyNumberFormat="1" applyFont="1" applyFill="1" applyBorder="1" applyAlignment="1">
      <alignment vertical="top"/>
    </xf>
    <xf numFmtId="164" fontId="31" fillId="11" borderId="7" xfId="1" applyNumberFormat="1" applyFont="1" applyFill="1" applyBorder="1" applyAlignment="1">
      <alignment horizontal="center"/>
    </xf>
    <xf numFmtId="164" fontId="31" fillId="11" borderId="7" xfId="1" applyNumberFormat="1" applyFont="1" applyFill="1" applyBorder="1"/>
    <xf numFmtId="0" fontId="30" fillId="12" borderId="7" xfId="0" applyFont="1" applyFill="1" applyBorder="1" applyAlignment="1">
      <alignment horizontal="left" vertical="top"/>
    </xf>
    <xf numFmtId="164" fontId="30" fillId="12" borderId="7" xfId="1" applyNumberFormat="1" applyFont="1" applyFill="1" applyBorder="1" applyAlignment="1">
      <alignment horizontal="center"/>
    </xf>
    <xf numFmtId="164" fontId="30" fillId="12" borderId="7" xfId="1" applyNumberFormat="1" applyFont="1" applyFill="1" applyBorder="1"/>
    <xf numFmtId="164" fontId="41" fillId="0" borderId="7" xfId="1" applyNumberFormat="1" applyFont="1" applyFill="1" applyBorder="1" applyAlignment="1">
      <alignment horizontal="center"/>
    </xf>
    <xf numFmtId="164" fontId="41" fillId="0" borderId="7" xfId="1" applyNumberFormat="1" applyFont="1" applyFill="1" applyBorder="1"/>
    <xf numFmtId="0" fontId="37" fillId="0" borderId="0" xfId="0" applyFont="1" applyFill="1" applyAlignment="1">
      <alignment vertical="top" wrapText="1"/>
    </xf>
    <xf numFmtId="0" fontId="38" fillId="0" borderId="0" xfId="0" applyFont="1" applyFill="1"/>
    <xf numFmtId="164" fontId="31" fillId="0" borderId="7" xfId="1" applyNumberFormat="1" applyFont="1" applyFill="1" applyBorder="1" applyAlignment="1">
      <alignment horizontal="center"/>
    </xf>
    <xf numFmtId="164" fontId="31" fillId="0" borderId="7" xfId="1" applyNumberFormat="1" applyFont="1" applyFill="1" applyBorder="1"/>
    <xf numFmtId="0" fontId="8" fillId="13" borderId="7" xfId="0" applyFont="1" applyFill="1" applyBorder="1" applyAlignment="1">
      <alignment vertical="top" wrapText="1"/>
    </xf>
    <xf numFmtId="43" fontId="8" fillId="13" borderId="7" xfId="1" applyFont="1" applyFill="1" applyBorder="1" applyAlignment="1">
      <alignment vertical="top"/>
    </xf>
    <xf numFmtId="0" fontId="8" fillId="14" borderId="7" xfId="0" applyFont="1" applyFill="1" applyBorder="1" applyAlignment="1">
      <alignment vertical="top" wrapText="1"/>
    </xf>
    <xf numFmtId="43" fontId="8" fillId="14" borderId="7" xfId="1" applyFont="1" applyFill="1" applyBorder="1" applyAlignment="1">
      <alignment vertical="top"/>
    </xf>
    <xf numFmtId="0" fontId="8" fillId="0" borderId="10" xfId="0" applyFont="1" applyBorder="1" applyAlignment="1">
      <alignment vertical="top" wrapText="1"/>
    </xf>
    <xf numFmtId="0" fontId="8" fillId="0" borderId="0" xfId="0" applyFont="1" applyAlignment="1"/>
    <xf numFmtId="0" fontId="7" fillId="0" borderId="0" xfId="0" applyFont="1" applyBorder="1" applyAlignment="1"/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164" fontId="7" fillId="0" borderId="12" xfId="1" applyNumberFormat="1" applyFont="1" applyBorder="1" applyAlignment="1">
      <alignment vertical="center"/>
    </xf>
    <xf numFmtId="0" fontId="7" fillId="0" borderId="43" xfId="0" applyFont="1" applyBorder="1" applyAlignment="1">
      <alignment vertical="center"/>
    </xf>
    <xf numFmtId="0" fontId="8" fillId="0" borderId="11" xfId="0" applyFont="1" applyBorder="1" applyAlignment="1">
      <alignment vertical="top"/>
    </xf>
    <xf numFmtId="0" fontId="7" fillId="10" borderId="4" xfId="0" applyFont="1" applyFill="1" applyBorder="1" applyAlignment="1">
      <alignment horizontal="left" vertical="top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164" fontId="30" fillId="0" borderId="7" xfId="1" applyNumberFormat="1" applyFont="1" applyBorder="1" applyAlignment="1">
      <alignment vertical="top"/>
    </xf>
    <xf numFmtId="0" fontId="31" fillId="0" borderId="25" xfId="0" applyFont="1" applyBorder="1"/>
    <xf numFmtId="43" fontId="31" fillId="0" borderId="25" xfId="1" applyFont="1" applyBorder="1"/>
    <xf numFmtId="0" fontId="8" fillId="11" borderId="7" xfId="0" applyFont="1" applyFill="1" applyBorder="1" applyAlignment="1">
      <alignment horizontal="left" indent="7"/>
    </xf>
    <xf numFmtId="164" fontId="41" fillId="11" borderId="7" xfId="1" applyNumberFormat="1" applyFont="1" applyFill="1" applyBorder="1" applyAlignment="1">
      <alignment vertical="top"/>
    </xf>
    <xf numFmtId="164" fontId="41" fillId="11" borderId="7" xfId="1" applyNumberFormat="1" applyFont="1" applyFill="1" applyBorder="1"/>
    <xf numFmtId="164" fontId="40" fillId="11" borderId="7" xfId="0" applyNumberFormat="1" applyFont="1" applyFill="1" applyBorder="1"/>
    <xf numFmtId="0" fontId="41" fillId="11" borderId="7" xfId="0" applyFont="1" applyFill="1" applyBorder="1" applyAlignment="1">
      <alignment horizontal="left" vertical="top" indent="7"/>
    </xf>
    <xf numFmtId="0" fontId="8" fillId="11" borderId="7" xfId="0" applyFont="1" applyFill="1" applyBorder="1" applyAlignment="1">
      <alignment horizontal="left" indent="6"/>
    </xf>
    <xf numFmtId="0" fontId="41" fillId="11" borderId="7" xfId="0" applyFont="1" applyFill="1" applyBorder="1" applyAlignment="1">
      <alignment horizontal="left" vertical="top" indent="6"/>
    </xf>
    <xf numFmtId="0" fontId="34" fillId="11" borderId="7" xfId="0" applyFont="1" applyFill="1" applyBorder="1" applyAlignment="1">
      <alignment horizontal="left" vertical="top" indent="10"/>
    </xf>
    <xf numFmtId="0" fontId="42" fillId="11" borderId="7" xfId="0" applyFont="1" applyFill="1" applyBorder="1" applyAlignment="1">
      <alignment horizontal="left" vertical="top" indent="6"/>
    </xf>
    <xf numFmtId="164" fontId="30" fillId="11" borderId="7" xfId="1" applyNumberFormat="1" applyFont="1" applyFill="1" applyBorder="1"/>
    <xf numFmtId="0" fontId="33" fillId="11" borderId="7" xfId="0" applyFont="1" applyFill="1" applyBorder="1"/>
    <xf numFmtId="0" fontId="42" fillId="11" borderId="7" xfId="0" applyFont="1" applyFill="1" applyBorder="1" applyAlignment="1">
      <alignment horizontal="left" vertical="top" wrapText="1" indent="6"/>
    </xf>
    <xf numFmtId="0" fontId="30" fillId="11" borderId="7" xfId="0" applyFont="1" applyFill="1" applyBorder="1" applyAlignment="1">
      <alignment horizontal="left" vertical="top"/>
    </xf>
    <xf numFmtId="43" fontId="31" fillId="11" borderId="7" xfId="1" applyFont="1" applyFill="1" applyBorder="1"/>
    <xf numFmtId="43" fontId="30" fillId="11" borderId="7" xfId="1" applyFont="1" applyFill="1" applyBorder="1"/>
    <xf numFmtId="0" fontId="32" fillId="11" borderId="7" xfId="0" applyFont="1" applyFill="1" applyBorder="1"/>
    <xf numFmtId="49" fontId="30" fillId="11" borderId="7" xfId="0" applyNumberFormat="1" applyFont="1" applyFill="1" applyBorder="1" applyAlignment="1">
      <alignment horizontal="center" vertical="top"/>
    </xf>
    <xf numFmtId="49" fontId="30" fillId="11" borderId="7" xfId="1" applyNumberFormat="1" applyFont="1" applyFill="1" applyBorder="1" applyAlignment="1">
      <alignment horizontal="center"/>
    </xf>
    <xf numFmtId="0" fontId="32" fillId="11" borderId="7" xfId="0" applyFont="1" applyFill="1" applyBorder="1" applyAlignment="1">
      <alignment horizontal="center"/>
    </xf>
    <xf numFmtId="164" fontId="30" fillId="11" borderId="7" xfId="1" applyNumberFormat="1" applyFont="1" applyFill="1" applyBorder="1" applyAlignment="1">
      <alignment vertical="top"/>
    </xf>
    <xf numFmtId="43" fontId="30" fillId="11" borderId="7" xfId="1" applyFont="1" applyFill="1" applyBorder="1" applyAlignment="1">
      <alignment horizontal="center" wrapText="1"/>
    </xf>
    <xf numFmtId="164" fontId="37" fillId="0" borderId="0" xfId="0" applyNumberFormat="1" applyFont="1" applyAlignment="1">
      <alignment vertical="top" wrapText="1"/>
    </xf>
    <xf numFmtId="0" fontId="2" fillId="3" borderId="0" xfId="0" applyFont="1" applyFill="1"/>
    <xf numFmtId="0" fontId="3" fillId="3" borderId="0" xfId="0" applyFont="1" applyFill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39" fillId="11" borderId="7" xfId="0" applyFont="1" applyFill="1" applyBorder="1" applyAlignment="1">
      <alignment horizontal="left" vertical="top" wrapText="1"/>
    </xf>
    <xf numFmtId="0" fontId="30" fillId="11" borderId="7" xfId="0" applyFont="1" applyFill="1" applyBorder="1" applyAlignment="1">
      <alignment horizontal="center" vertical="top"/>
    </xf>
    <xf numFmtId="0" fontId="32" fillId="11" borderId="7" xfId="0" applyFont="1" applyFill="1" applyBorder="1" applyAlignment="1">
      <alignment horizontal="center" vertical="top"/>
    </xf>
    <xf numFmtId="0" fontId="17" fillId="0" borderId="24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25" xfId="3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/>
    </xf>
    <xf numFmtId="0" fontId="8" fillId="0" borderId="30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8" fillId="0" borderId="7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164" fontId="7" fillId="0" borderId="12" xfId="1" applyNumberFormat="1" applyFont="1" applyBorder="1" applyAlignment="1">
      <alignment horizontal="center" vertical="center"/>
    </xf>
    <xf numFmtId="164" fontId="7" fillId="0" borderId="15" xfId="1" applyNumberFormat="1" applyFont="1" applyBorder="1" applyAlignment="1">
      <alignment horizontal="center" vertical="center"/>
    </xf>
    <xf numFmtId="164" fontId="7" fillId="0" borderId="19" xfId="1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8" fillId="0" borderId="20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164" fontId="10" fillId="0" borderId="35" xfId="0" applyNumberFormat="1" applyFont="1" applyBorder="1" applyAlignment="1">
      <alignment horizontal="center" vertical="center"/>
    </xf>
    <xf numFmtId="164" fontId="10" fillId="0" borderId="31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vertical="center"/>
    </xf>
    <xf numFmtId="164" fontId="10" fillId="0" borderId="37" xfId="0" applyNumberFormat="1" applyFont="1" applyBorder="1" applyAlignment="1">
      <alignment horizontal="center" vertical="center"/>
    </xf>
    <xf numFmtId="0" fontId="14" fillId="0" borderId="38" xfId="0" applyFont="1" applyBorder="1" applyAlignment="1">
      <alignment horizontal="left"/>
    </xf>
    <xf numFmtId="0" fontId="14" fillId="0" borderId="39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164" fontId="13" fillId="0" borderId="35" xfId="1" applyNumberFormat="1" applyFont="1" applyBorder="1" applyAlignment="1">
      <alignment horizontal="center" vertical="center"/>
    </xf>
    <xf numFmtId="164" fontId="13" fillId="0" borderId="31" xfId="1" applyNumberFormat="1" applyFont="1" applyBorder="1" applyAlignment="1">
      <alignment horizontal="center" vertical="center"/>
    </xf>
    <xf numFmtId="164" fontId="13" fillId="0" borderId="36" xfId="1" applyNumberFormat="1" applyFont="1" applyBorder="1" applyAlignment="1">
      <alignment horizontal="center" vertical="center"/>
    </xf>
    <xf numFmtId="164" fontId="13" fillId="0" borderId="37" xfId="1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top"/>
    </xf>
    <xf numFmtId="0" fontId="2" fillId="5" borderId="40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43" fontId="4" fillId="0" borderId="7" xfId="1" applyFont="1" applyBorder="1" applyAlignment="1">
      <alignment horizontal="center"/>
    </xf>
    <xf numFmtId="43" fontId="32" fillId="0" borderId="0" xfId="1" applyFont="1"/>
    <xf numFmtId="43" fontId="32" fillId="0" borderId="0" xfId="1" applyFont="1" applyAlignment="1"/>
    <xf numFmtId="43" fontId="37" fillId="0" borderId="0" xfId="1" applyFont="1" applyAlignment="1">
      <alignment vertical="top" wrapText="1"/>
    </xf>
    <xf numFmtId="43" fontId="38" fillId="0" borderId="0" xfId="1" applyFont="1"/>
    <xf numFmtId="43" fontId="35" fillId="0" borderId="0" xfId="1" applyFont="1" applyAlignment="1">
      <alignment vertical="top" wrapText="1"/>
    </xf>
    <xf numFmtId="43" fontId="37" fillId="0" borderId="0" xfId="1" applyFont="1" applyFill="1" applyAlignment="1">
      <alignment vertical="top" wrapText="1"/>
    </xf>
    <xf numFmtId="43" fontId="38" fillId="0" borderId="0" xfId="1" applyFont="1" applyFill="1"/>
  </cellXfs>
  <cellStyles count="4">
    <cellStyle name="Comma" xfId="1" builtinId="3"/>
    <cellStyle name="Normal" xfId="0" builtinId="0"/>
    <cellStyle name="Normal 2 2" xfId="2" xr:uid="{A9B0E583-CD0F-4C01-8E03-68C08086BA0D}"/>
    <cellStyle name="ปกติ_ฟอร์มรายได้46ส่งหน่วยงาน" xfId="3" xr:uid="{0D5B3890-D6BE-44A3-8883-7CCAFFB51604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164" formatCode="_(* #,##0_);_(* \(#,##0\);_(* &quot;-&quot;??_);_(@_)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lanning" refreshedDate="44897.560162499998" createdVersion="6" refreshedVersion="6" minRefreshableVersion="3" recordCount="167" xr:uid="{B96DF7B9-D914-4BEC-8CA3-E7012D4EC6B3}">
  <cacheSource type="worksheet">
    <worksheetSource name="Table1"/>
  </cacheSource>
  <cacheFields count="7">
    <cacheField name="เป้าประสงค์" numFmtId="0">
      <sharedItems/>
    </cacheField>
    <cacheField name="กลยุทธ์" numFmtId="0">
      <sharedItems/>
    </cacheField>
    <cacheField name="โครงการ/กิจกรรม" numFmtId="0">
      <sharedItems count="166">
        <s v="โครงการด้านพัฒนาพื้นที่พิพิธภัณฑ์และพื้นที่วัฒนธรรม "/>
        <s v="กิจกรรมเสริมสร้างภาวะผู้นำนักศึกษาคณะพัฒนาการท่องเที่ยวให้มีคุณลักษณะของบัณฑิตที่พึงประสงค์"/>
        <s v="โครงการทักษะเกษตร"/>
        <s v="โครงการกำจัดลูกน้ำยุงลายป้องกันภัยไข้เลือดออก"/>
        <s v="โครงการถ่ายทอดประสบการณ์ด้านวิชาชีพ"/>
        <s v="กีฬาผลิตสัมพันธ์"/>
        <s v="ค่ายผู้นำนักศึกษา"/>
        <s v="โครงการปฐมนิเทศนักศึกษา"/>
        <s v="โครงการ English Camp"/>
        <s v="โครงการ Home room จำนวน 5 ครั้ง"/>
        <s v="โครงการสานสัมพันธ์จิตอาสา พยาบาล-วิศวะ"/>
        <s v="โครงการแม่โจ้วัยใส ลด ละ เลิก บุหรี่"/>
        <s v="โครงการสิงห์ไพรจิตอาสาพัฒนาสู่สังคม"/>
        <s v="โครงการเสริมสร้างแรงบันดาลใจเพื่อชาวสิงห์ไพร"/>
        <s v="โครงการแสดงวิสัยทัศน์ของผู้นำองค์กรนักศึกษา ประจำปี 2566"/>
        <s v="โครงการเปิดบ้านสิงห์ไพร"/>
        <s v="โครงการ Liberal Arts Christmas Fair "/>
        <s v="โครงการกีฬาแม่โจ้สัมพันธ์"/>
        <s v="โครงการค่ายเตรียมความพร้อมและพัฒนาทักษะความเป็นผู้นำ สโมสรนักศึกษา"/>
        <s v="โครงการสโมสรนักศึกษาพบปะนักศึกษาชั้นปีที่ 1 LA SMO x Freshmen Camp 2023"/>
        <s v="โครงการ LA อาสาพัฒนาชุมชน"/>
        <s v="โครงการสัมมนาสโมสรนักศึกษาคณะสถาปัตย์ฯ ประจำปี 2566"/>
        <s v="โครงการค่ายอนุรักษ์และพัฒนาสิ่งแวดล้อม ประจำปีการศึกษา 2566"/>
        <s v="โครงการพัฒนาความสามารถกล้าแสดงออกและเสริมสร้างความสัมพันธ์ภายในคณะ ประจำปีการศึกษา 2565"/>
        <s v="โครงการเข้าร่วมการแข่งขันกีฬาแม่โจ้สัมพันธ์ ครั้งที่ 47"/>
        <s v="โครงการส่งเสริมวิชาการ"/>
        <s v="โครงการอบรมภาวะผู้นำ"/>
        <s v="โครงการพัฒนาศักยภาพนักศึกษา"/>
        <s v="โครงการอบรมเตรียมความพร้อมก่อนออกปฏิบัติสหกิจศึกษา ประจำปีการศึกษา 2565 -2566"/>
        <s v="โครงการเตรียมพร้อมและแนะแนวอาชีพก่อนเข้าสู่ตลาดแรงงาน"/>
        <s v="โครงการเก็บรวบรวมข้อมูลฝ่ายสหกิจศึกษาและพัฒนาอาชีพ ประจำปีงบประมาณ พ.ศ.2566"/>
        <s v="โครงการแลกเปลี่ยนเรียนรู้การดำเนินงานสหกิจศึกษาและพัฒนาอาชีพ  ประจำปีงบประมาณ พ.ศ.2566"/>
        <s v="โครงการสร้างเครือข่ายด้านสหกิจศึกษาและพัฒนาอาชีพ ประจำปีงบประมาณ พ.ศ. 2565"/>
        <s v="โครงการประชุมใหญ่สมัยสามัญองค์กรนักศึกษา ครั้งที่ 3/2565 "/>
        <s v="โครงการประชุมใหญ่สมัยสามัญองค์กรนักศึกษา ครั้งที่ 1/2566"/>
        <s v="โครงการประชุมใหญ่สมัยสามัญองค์กรนักศึกษา ครั้งที่ 2/2566"/>
        <s v="โครงการสภานักศึกษาสัญจร สะท้อนปัญหาสู่การพัฒนามหาวิทยาลัยแม่โจ้ ประจำปี 2565"/>
        <s v="โครงการพัฒนาศักยภาพสภานักศึกษา 3 วิทยาเขต ประจำปี 2566"/>
        <s v="โครงการเสริมสร้างการเรียนรู้วิถีประชาธิปไตย"/>
        <s v="โครงการโต้วาที แลกเปลี่ยนความคิดเห็นนักศึกษา"/>
        <s v="โครงการรู้รักสิทธิหน้าที่และสวัสดิการนักศึกษา ประจำปี 2566"/>
        <s v="โครงการอาหารปลอดภัยใส่ใจในโภชนาการ"/>
        <s v="โครงการ STD TEST SAFE FOR SELF"/>
        <s v="การเข้าร่วมประชุมสภานิสิตนักศึกษาสัมพันธ์แห่งประเทศไทย ครั้งที่ 12,13 การสร้างเครือข่ายต่างมหาวิทยาลัย รวมถึงการเข้าร่วมอบรม สัมมนาจากหน่วยงานภายนอกมหาวิทยาลัย และอื่นๆ "/>
        <s v="จัดซื้อพัสดุสภานักศึกษา ประจำปี 2566"/>
        <s v="โครงการเสริมสร้างนักศึกษาตามความถนัด ประจำปี 2565"/>
        <s v="โครงการกีฬาแม่โจ้สัมพันธ์ ครั้งที่ 47 (โจโจ้เกมส์)"/>
        <s v="โครงการอบรมให้ความรู้นอกห้องเรียน"/>
        <s v="โครงการสัมมนาองค์การนักศึกษา ประจำปี 2566"/>
        <s v="โครงการต้อนรับน้องใหม่สู่บ้านหลังที่ 2 ประจำปี 2566"/>
        <s v="Maejo on tour"/>
        <s v="งบบริหารจัดการองค์กร"/>
        <s v="- กิจกรรมสัมมนาคณะกรรมการหอพัก"/>
        <s v="- กิจกรรมรับรายงานตัวเข้าหอพักของนักศึกษาใหม่"/>
        <s v="- กิจกรรมทำบุญหอพัก"/>
        <s v="โครงการเตรียมความพร้อมสู่การเป็นรุ่นพี่ที่ดีและมีวินัย ประจำปี 2566"/>
        <s v="โครงการเสริมสร้างวินัยนักศึกษาใหม่ ประจำปีการศึกษา 2566"/>
        <s v="โครงการ &quot;เสริมสร้างวินัย ใส่ใจกิจกรรมนักศึกษา พัฒนาคุณภาพชีวิต ประจำปีการศึกษา 2566&quot;"/>
        <s v="โครงการปฐมนิเทศและฝึกอบรมวิทยาศาสตร์การกีฬาของผู้ที่มีความสามารถพิเศษทางด้านกีฬา ประจำปีงบประมาณ 2565"/>
        <s v="โครงการกีฬาเพื่อสุภาพสำหรับนักศึกษา (สอนว่ายน้ำ+เต้นแอโรบิค) ทุกวันพุธ"/>
        <s v="โครงการเข้าร่วมการแข่งขันของชมรมกีฬาต่างๆ ประจำปีงบประมาณ 2566"/>
        <s v="โครงการฝึกเสริมสร้างสมรรถภาพร่างกาย"/>
        <s v="โครงการเข้าร่วมการแข่งขันกีฬาเพื่อส่งเสริมสุขภาพและนันทนาการในสถาบันอุดมศึกษา"/>
        <s v="โครงการนำความรู้สู่ชุมชน (กีฬาฟุตบอล บาสเกตบอล วอลเลย์บอล ฟุตซอล และการเสริมสร้างสมรรถภาพ)"/>
        <s v="โครงการปฐมนิเทศนักศึกษาวิชาทหาร"/>
        <s v="โครงการอบรมเชิงปฏิบัติการการป้องกันและบรรเทาสาธารณภัย"/>
        <s v="โครงการอบรมให้ความรู้ สร้างและส่งเสริมความปลอดภัยบนท้องถนน"/>
        <s v="โครงการรณรงค์ป้องกันโรคไข้เลือดออก"/>
        <s v="โครงการอาสาสร้างสุขภาพป้องกันโรค"/>
        <s v="โครงการประเมินและคัดเลือกนักศึกษาเพื่อรับรางวัล"/>
        <s v="โครงการพิธีมอบทุนการศึกษา "/>
        <s v="โครงการสร้างจิตสำนึกก่อนจบการศึกษาชำระหนี้จากพี่เพื่อน้อง"/>
        <s v="โครงการปฐมนิเทศนักศึกษาใหม่"/>
        <s v="โครงการก้าวแรกสู่กองทุน : สร้างจิตสำนึกผู้กู้ยืมกยศ และ กรอ"/>
        <s v=" โครงการสานสัมพันธ์นักศึกษาที่ได้รับทุนการศึกษา"/>
        <s v="โครงการเลือกตั้งผู้นำองค์กรนักศึกษา มหาวิทยาลัยแม่โจ้ ประจำปี 2566"/>
        <s v="โครงการสัมมนาเชิงปฏิบัติด้านกิจกรรมนักศึกษา สำหรับผู้นำนักศึกษา ประจำปี 2566"/>
        <s v="โครงการถ่ายทอดองค์ความรู้จากศิษย์เก่าสู่ศิษย์ปัจจุบัน "/>
        <s v="โครงการพัฒนาความร่วมมือระหว่างมหาวิทยาลัยและศิษย์เก่าแม่โจ้"/>
        <s v="โครงการสัมมนาเชิงปฏิบัติการ ผู้นำสันทนาการและร้องเพลงประจำมหาวิทยาลัย"/>
        <s v="โครงการสนับสนุนการจัดกิจกรรมชมรมอิสระ"/>
        <s v="โครงการทบทวนแผน และจัดทำแผน กลุ่มงานพัฒนานักศึกษา"/>
        <s v="โครงการ BA OPEN HOUSE FROM CULTURE"/>
        <s v="โครงการแสดงวิสัยทัศน์ผู้นำนักศึกษา ประจำปี 2566"/>
        <s v="โครงการเตรียมความพร้อมต้อนรับน้องใหม่ คณะสารสนเทศและการสื่อสาร ประจําปี 2566"/>
        <s v="โครงการพัฒนาศักยภาพ และเสริมสร้างความสัมพันธ์ Digital Communication  ประจําปี 2566"/>
        <s v="โครงการจัดนิทรรศการสื่อสารดิจิทัล ประจำปีการศึกษา 2566"/>
        <s v="โครงการ Smart Agroforest สาขาวิชาเกษตรป่าไม้"/>
        <s v="โครงการทัศนศึกษาเพื่อพัฒนากระบวนการเรียนรู้และสร้างประสบการณ์แก่นักศึกษาชั้นปีที่ 3 มหาวิทยาลัยแม่โจ้-แพร่ฯ"/>
        <s v=" โครงการ ติวเข้มทักษะภาษาอังกฤษเพื่อยกระดับผลสัมฤทธิ์ในการสอบ MJU-DEEP สำหรับนักศึกษามหาวิทยาลัยแม่โจ้-แพร่ฯ"/>
        <s v="EN-AGRO Sports Day"/>
        <s v="กีฬาแม่โจ้สัมพันธ์"/>
        <s v="ค่ายผู้นำนักศึกษาคณะวิศวกรรม"/>
        <s v="EN-AGRO สานสัมพันธ์น้องพี่"/>
        <s v="โครงการเทคนิคการเขียน CV และสัมภาษณ์งานเป็นภาษาอังกฤษ"/>
        <s v="โครงการประทีปสัมพันธ์ และสานสัมพันธ์น้องพี่ราตรีศรีพิกุล"/>
        <s v="โครงการค่ายคณะวิทยาศาสตร์"/>
        <s v="กีฬาสานสัมพันธ์พี่น้อง ประจำปี 2566"/>
        <s v="โครงการพัฒนาศักยภาพความเป็นผู้นำ และส่งเสริมคุณลักษณะบัณฑิตที่พึงประสงค์"/>
        <s v="ปัจฉิมนิเทศ"/>
        <s v="โครงการปฐมนิเทศนักศึกษาพลังงานทดแทน"/>
        <s v="พิธีการไหว้ครูวิทยาลัยพลังงานทดแทน"/>
        <s v="โครงการอบรมเพื่อพัฒนานักศึกษาทางด้านเทคโนโลยีสารสนเทศ "/>
        <s v="ค่าลิขสิทธิ์การใช้งานและบอกรับเป็นสมาชิกในการใช้งานโปรแกรมไมโครซอฟต์สำหรับมหาวิทยาลัย"/>
        <s v="ค่าตอบแทนนักศึกษาช่วยปฏิบัติงาน"/>
        <s v="ค่าซ่อมแซมบำรุงรักษาทรัพย์สิน"/>
        <s v="โครงการปฐมนิเทศนักศึกษาใหม่ระดับบัณฑิต"/>
        <s v="โครงการจัดทำสื่อประชาสัมพันธ์หลักสูตรเพื่อรับสมัครนักศึกษาระดับบัณฑิตศึกษา"/>
        <s v="โครงการสนับสนุนการตึพิมพ์เผยแพร่ผลงานวิจัยนักศึกษาระดับบัณฑิตศึกษา"/>
        <s v="โครงการฝึกซ้อมดุษฎีบัณฑิตและมหาบัณฑิต ครั้งที่ 43 และ 44"/>
        <s v="โครงการส่งเสริมคุณธรรมจริยธรรมและอนุรักษ์สืบสานศิลปวัฒนธรรม ประเพณี "/>
        <s v="โครงการพัฒนาวิชาชีพสัตวศาสตร์"/>
        <s v="โครงการกิจกรรมสัตวศาสตร์จิตอาสา"/>
        <s v="โครงการพี่ให้น้องสภาหัวใจอาสา"/>
        <s v="โครงการค่ายอาสาพัฒนาเพื่อน้องสู่โรงเรียนในฝัน ประจำปี 2566"/>
        <s v="โครงการค่ายอาสาพัฒนาผู้นำ"/>
        <s v="โครงการค่ายอาสาพัฒนาทักษะความรู้ด้านสื่อดิจิทัล ประจำปีการศึกษา 2565"/>
        <s v="โครงการสืบสานประเพณีทอดผ้าป่าสามัคคี"/>
        <s v="โครงการแห่เทียนพรรษา"/>
        <s v="โครงการจิตอาสาเพื่อพัฒนาชุมชม"/>
        <s v="โครงการค่ายอาสาและพัฒนาวิทยาลัยฯ"/>
        <s v="กิจกรรมวิ่งขึ้นดอยบำเพ็ญประโยชน์"/>
        <s v="โครงการประกวดออกแบบ"/>
        <s v="โครงการ Archmju tutor"/>
        <s v="โครงการพัฒนาเครือข่ายศิษย์เก่า"/>
        <s v="โครงการเศรษฐศาสตร์เปิดบ้านต้อนรับน้องใหม่ ประจำปี 2566"/>
        <s v="โครงการMINI MARATHON RUN FOR FUTURE"/>
        <s v="โครงการพัฒนานักศึกษาและศิษย์เก่ามหาวิทยาลัยแม่โจ้-แพร่ เฉลิมพระเกียรติ"/>
        <s v="กิจกรรมฝึกซ้อมบัณฑิต"/>
        <s v="แสดงความยินดีพี่บัณฑิต"/>
        <s v="โครงการส่งเสริมการเป็นผู้ประกอบการ"/>
        <s v="โครงการ Archmju volunteer (ค่ายอาสาสโมสรฯ)"/>
        <s v="โครงการพัฒนานักธุรกิจรุ่นเยาว์"/>
        <s v="โครงการกิจกรรมพัฒนาทักษะการสื่อสารภาษาต่างประเทศ"/>
        <s v="โครงการกิจกรรมพัฒนาทักษะการสื่อสารภาษาไทย"/>
        <s v="โครงการกิจกรรมการผลิตและประกวดสื่อออนไลน์ทางของคณะนำเสนอ"/>
        <s v="กาดเด็กขยัน"/>
        <s v="โครงการส่งเสริมศักยภาพและพัฒนาผลิตภัณฑ์ของนักศึกษาเพื่อมุ่งสู่ผู้ประกอบการรายย่อย"/>
        <s v="โครงการ suggestions for improvement 2023"/>
        <s v="โครงการ สานสัมพันธ์พี่น้อง BA"/>
        <s v="โครงการพัฒนาศักยภาพนักศึกษาเพื่อส่งเสริมการเป็นผู้ประกอบการด้านการสื่อสารดิจิทัล  ประจำปีการศึกษา 2565"/>
        <s v="โครงการสร้างผู้ประกอบการด้านการเพาะเลี้ยงเนื้อเยื่อพืชเศรษฐกิจเพื่อใช้ในเชิงพาณิชย์"/>
        <s v="โครงการสร้างแรงบันดาลในการการเป็นผู้ประกอบการ"/>
        <s v="โครงการ OBE for Entrepreneurship"/>
        <s v="โครงการตลาดนัดความสุข"/>
        <s v="โครงการประเพณียี่เป็งประจำปี 2566"/>
        <s v="งานประเพณี 4 จอบ"/>
        <s v="โครงการประกวดผลงานสหกิจศึกษาดีเด่น ประจำปีพ.ศ.2566"/>
        <s v="โครงการ ECON DAY 2023"/>
        <s v="โครงการพัฒนาทักษะภาษาอังกฤษและเทคโนโลยีสารสนเทศเพื่อนำเสนอผลงานทางวิชาการระดับชาติและนานาชาติ"/>
        <s v="ค่าตอบแทนปฏิบัติงานนอกเวลา"/>
        <s v="-ค่าจ้างเหมาบำรุงรักษาระบบห้องสมุดอัตโนมัติ ALIST"/>
        <s v="-ค่าบำรุงรักษาเครื่องสำรองไฟคอมพิวเตอร์เครื่องแม่ข่าย"/>
        <s v="-ค่าจ้างเหมาทำป้ายประชาสัมพันธ์"/>
        <s v="ค่าบริการบริการโซเชียลมีเดีย ไลน์องค์กร Line Official"/>
        <s v="ค่าบริการแอพพิเคชั่นสำหรับการตัดต่อ ตกแต่งไฟล์ข้อมูล"/>
        <s v=" -ค่าจ้างเหมาบำรุงรักษาประตูป้องกันหนังสือสูญหาย"/>
        <s v="วัสดุสำนักงาน"/>
        <s v="วัสดุหนังสือวารสารและตำรา"/>
        <s v="วัสดุคอมพิวเตอร์"/>
        <s v="วัสดุวิทยาศาสตร์และการแพทย์"/>
        <s v="ค่าสมัครสมาชิกวารสารและฐานข้อมูล"/>
        <s v="ค่าเช่าเครื่องคอมพิวเตอร์"/>
        <s v="รถเข็นพร้อมตะกร้าพลาสติก"/>
        <s v="งบสำรอง"/>
        <s v="โครงการภารกิจพัฒนางานเดิม"/>
      </sharedItems>
    </cacheField>
    <cacheField name="กลุ่มเป้า หมาย " numFmtId="0">
      <sharedItems containsBlank="1" containsMixedTypes="1" containsNumber="1" containsInteger="1" minValue="5" maxValue="727"/>
    </cacheField>
    <cacheField name="ผู้รับผิดชอบ" numFmtId="0">
      <sharedItems count="21">
        <s v="กองส่งเสริม"/>
        <s v="พัฒนาการท่องเที่ยว"/>
        <s v="ประมง"/>
        <s v="ผลิตกรรม"/>
        <s v="พยาบาล"/>
        <s v="วบศ"/>
        <s v="ศิลปศาสตร์"/>
        <s v="สถาปัตย์"/>
        <s v="สัตวศาสตร์"/>
        <s v="สำนักบริหาร"/>
        <s v="กองพัฒนานักศึกษา"/>
        <s v="บริหารธุรกิจ"/>
        <s v="สารสนเทศ"/>
        <s v="แพร่"/>
        <s v="วิศว"/>
        <s v="วิทยาศาสตร์"/>
        <s v="วิทยาลัยพลังงาน"/>
        <s v="กอง dt "/>
        <s v="เศรษฐศาสตร์"/>
        <s v="สำนักหอสมุด"/>
        <s v="สถาปัตย" u="1"/>
      </sharedItems>
      <fieldGroup par="6"/>
    </cacheField>
    <cacheField name="งบประมาณ" numFmtId="0">
      <sharedItems containsSemiMixedTypes="0" containsString="0" containsNumber="1" containsInteger="1" minValue="2000" maxValue="2112100"/>
    </cacheField>
    <cacheField name="ผู้รับผิดชอบ2" numFmtId="0" databaseField="0">
      <fieldGroup base="4">
        <discretePr count="21"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0"/>
          <x v="3"/>
          <x v="1"/>
          <x v="2"/>
        </discretePr>
        <groupItems count="4">
          <s v="กอง dt "/>
          <s v="สำนักหอสมุด"/>
          <s v="สถาปัตย"/>
          <s v="Group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7"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0"/>
    <m/>
    <x v="0"/>
    <n v="15275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"/>
    <n v="727"/>
    <x v="1"/>
    <n v="59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2"/>
    <m/>
    <x v="2"/>
    <n v="2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3"/>
    <m/>
    <x v="2"/>
    <n v="1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4"/>
    <m/>
    <x v="2"/>
    <n v="1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5"/>
    <n v="650"/>
    <x v="3"/>
    <n v="3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6"/>
    <n v="50"/>
    <x v="3"/>
    <n v="32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7"/>
    <n v="104"/>
    <x v="4"/>
    <n v="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8"/>
    <n v="104"/>
    <x v="4"/>
    <n v="4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9"/>
    <n v="104"/>
    <x v="4"/>
    <n v="3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0"/>
    <n v="104"/>
    <x v="4"/>
    <n v="84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1"/>
    <n v="104"/>
    <x v="4"/>
    <n v="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2"/>
    <m/>
    <x v="5"/>
    <n v="5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3"/>
    <m/>
    <x v="5"/>
    <n v="2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4"/>
    <m/>
    <x v="5"/>
    <n v="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5"/>
    <m/>
    <x v="5"/>
    <n v="9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6"/>
    <s v="นักศึกษาคณะศิลปศาสตร์และผู้สนใจทั่วไป"/>
    <x v="6"/>
    <n v="2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7"/>
    <s v="นักศึกษาคณะศิลปศาสตร์"/>
    <x v="6"/>
    <n v="1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8"/>
    <s v="สโมสรนศ. ปี 2565 - 2566"/>
    <x v="6"/>
    <n v="3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9"/>
    <s v="นักศึกษาคณะศิลปศาสตร์ชั้นปีที่ 1"/>
    <x v="6"/>
    <n v="32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20"/>
    <s v="นักศึกษาคณะศิลปศาสตร์ที่สนใจเข้าร่วมโครงการ"/>
    <x v="6"/>
    <n v="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21"/>
    <s v="ผู้นำ นศ."/>
    <x v="7"/>
    <n v="1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22"/>
    <s v="นศ. ปี 1, 2, 3"/>
    <x v="7"/>
    <n v="3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23"/>
    <s v="นศ. ทุกชั้นปี"/>
    <x v="7"/>
    <n v="1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24"/>
    <s v="นศ. ทุกชั้นปี"/>
    <x v="7"/>
    <n v="1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25"/>
    <s v="นักศึกษาทุกชั้นปี"/>
    <x v="8"/>
    <n v="1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26"/>
    <s v="นักศึกษาชั้นปีที่สาม"/>
    <x v="8"/>
    <n v="8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27"/>
    <s v="ผู้นำสโมสรนักศึกษา"/>
    <x v="8"/>
    <n v="1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28"/>
    <m/>
    <x v="9"/>
    <n v="36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29"/>
    <m/>
    <x v="9"/>
    <n v="3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30"/>
    <m/>
    <x v="9"/>
    <n v="1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31"/>
    <m/>
    <x v="9"/>
    <n v="4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32"/>
    <m/>
    <x v="9"/>
    <n v="1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33"/>
    <s v="สภา"/>
    <x v="10"/>
    <n v="7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34"/>
    <s v="สภา"/>
    <x v="10"/>
    <n v="7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35"/>
    <s v="สภา"/>
    <x v="10"/>
    <n v="7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36"/>
    <s v="สภา"/>
    <x v="10"/>
    <n v="4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37"/>
    <s v="สภา"/>
    <x v="10"/>
    <n v="5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38"/>
    <s v="สภา"/>
    <x v="10"/>
    <n v="3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39"/>
    <s v="สภา"/>
    <x v="10"/>
    <n v="1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40"/>
    <s v="สภา"/>
    <x v="10"/>
    <n v="1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41"/>
    <s v="สภา"/>
    <x v="10"/>
    <n v="2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42"/>
    <s v="สภา"/>
    <x v="10"/>
    <n v="1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43"/>
    <s v="สภา"/>
    <x v="10"/>
    <n v="37309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44"/>
    <s v="สภา"/>
    <x v="10"/>
    <n v="1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45"/>
    <s v="อนม"/>
    <x v="10"/>
    <n v="10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46"/>
    <s v="อนม"/>
    <x v="10"/>
    <n v="35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47"/>
    <s v="อนม"/>
    <x v="10"/>
    <n v="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48"/>
    <s v="อนม"/>
    <x v="10"/>
    <n v="35341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49"/>
    <s v="อนม"/>
    <x v="10"/>
    <n v="8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50"/>
    <s v="อนม"/>
    <x v="10"/>
    <n v="1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51"/>
    <s v="อนม"/>
    <x v="10"/>
    <n v="1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52"/>
    <s v="คณะกรรมการหอพัก"/>
    <x v="10"/>
    <n v="1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53"/>
    <s v="คณะกรรมการหอพัก/นักศึกษาชั้นปีที่ 1"/>
    <x v="10"/>
    <n v="7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54"/>
    <s v="คณะกรรมการหอพัก/นักศึกษาชั้นปีที่ 2"/>
    <x v="10"/>
    <n v="2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55"/>
    <s v="นักศึกษาชั้นปีที่ 1"/>
    <x v="10"/>
    <n v="2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56"/>
    <s v="นักศึกษาชั้นปีที่ 1"/>
    <x v="10"/>
    <n v="5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57"/>
    <s v="นักศึกษาทุกชั้นปี"/>
    <x v="10"/>
    <n v="9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58"/>
    <s v="นักศึกษาชั้นปีที่ 1"/>
    <x v="10"/>
    <n v="2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59"/>
    <s v="นักศึกษาทุกชั้นปี"/>
    <x v="10"/>
    <n v="6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60"/>
    <s v="ชมรมกีฬา"/>
    <x v="10"/>
    <n v="15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61"/>
    <s v="นักกีฬามหาวิทยาลัย"/>
    <x v="10"/>
    <n v="3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62"/>
    <s v="นักกีฬามหาวิทยาลัย"/>
    <x v="10"/>
    <n v="2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63"/>
    <m/>
    <x v="10"/>
    <n v="5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64"/>
    <s v="นักศึกษาวิชาทหาร"/>
    <x v="10"/>
    <n v="2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65"/>
    <s v="นักศึกษาชั้นปีที่ 1"/>
    <x v="10"/>
    <n v="7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66"/>
    <s v="นักศึกษาทุกชั้นปี"/>
    <x v="10"/>
    <n v="3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67"/>
    <s v="ผู้นำนักศึกษา"/>
    <x v="10"/>
    <n v="154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68"/>
    <s v="ผู้นำนักศึกษา"/>
    <x v="10"/>
    <n v="1252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69"/>
    <m/>
    <x v="10"/>
    <n v="189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70"/>
    <m/>
    <x v="10"/>
    <n v="10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71"/>
    <m/>
    <x v="10"/>
    <n v="74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72"/>
    <m/>
    <x v="10"/>
    <n v="10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73"/>
    <m/>
    <x v="10"/>
    <n v="1032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74"/>
    <m/>
    <x v="10"/>
    <n v="174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75"/>
    <m/>
    <x v="10"/>
    <n v="3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76"/>
    <m/>
    <x v="10"/>
    <n v="15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77"/>
    <m/>
    <x v="10"/>
    <n v="9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78"/>
    <m/>
    <x v="10"/>
    <n v="10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79"/>
    <m/>
    <x v="10"/>
    <n v="5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80"/>
    <m/>
    <x v="10"/>
    <n v="10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81"/>
    <m/>
    <x v="10"/>
    <n v="20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82"/>
    <m/>
    <x v="11"/>
    <n v="8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83"/>
    <m/>
    <x v="11"/>
    <n v="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84"/>
    <m/>
    <x v="12"/>
    <n v="2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85"/>
    <m/>
    <x v="12"/>
    <n v="3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86"/>
    <m/>
    <x v="12"/>
    <n v="1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87"/>
    <n v="59"/>
    <x v="13"/>
    <n v="3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88"/>
    <n v="150"/>
    <x v="13"/>
    <n v="12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89"/>
    <n v="180"/>
    <x v="13"/>
    <n v="3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90"/>
    <m/>
    <x v="14"/>
    <n v="275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91"/>
    <m/>
    <x v="14"/>
    <n v="298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92"/>
    <m/>
    <x v="14"/>
    <n v="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93"/>
    <m/>
    <x v="14"/>
    <n v="1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94"/>
    <s v="นักศึกษาชั้นปีที่ 3-4 "/>
    <x v="15"/>
    <n v="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95"/>
    <s v="นักศึกษาชั้นปี 1-2"/>
    <x v="15"/>
    <n v="2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96"/>
    <m/>
    <x v="15"/>
    <n v="26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97"/>
    <m/>
    <x v="16"/>
    <n v="3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98"/>
    <m/>
    <x v="16"/>
    <n v="2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99"/>
    <m/>
    <x v="16"/>
    <n v="5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00"/>
    <m/>
    <x v="16"/>
    <n v="6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01"/>
    <m/>
    <x v="16"/>
    <n v="7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02"/>
    <m/>
    <x v="17"/>
    <n v="20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03"/>
    <m/>
    <x v="17"/>
    <n v="21121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04"/>
    <m/>
    <x v="17"/>
    <n v="10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05"/>
    <m/>
    <x v="17"/>
    <n v="15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06"/>
    <s v="บัณฑิตวิทยาลัย"/>
    <x v="9"/>
    <n v="3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07"/>
    <s v="บัณฑิตวิทยาลัย"/>
    <x v="9"/>
    <n v="20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08"/>
    <s v="บัณฑิตวิทยาลัย"/>
    <x v="9"/>
    <n v="80000"/>
  </r>
  <r>
    <s v="เป้าประสงค์ที่ 2.1 ผลิตบัณฑิตและพัฒนานักศึกษาที่มีสมรรถนะในระดับสากล"/>
    <s v="2.1.13 ทบทวนรูปแบบการจัดกิจกรรมนักศึกษา ที่มุ่งเน้นทักษะวิชาการ และทักษะชีวิตอย่างแท้จริง สร้างบัณฑิตให้มีคุณลักษณะที่พึงประสงค์ และส่งเสริมอัตลักษณ์ของบัณฑิตมหาวิทยาลัยแม่โจ้ด้วยกิจกรรมที่ทันสมัย สอดคล้องกับสถานการณ์ที่เปลี่ยนไป"/>
    <x v="109"/>
    <s v="บัณฑิตวิทยาลัย"/>
    <x v="9"/>
    <n v="20000"/>
  </r>
  <r>
    <s v="เป้าประสงค์ที่ 2.1 ผลิตบัณฑิตและพัฒนานักศึกษาที่มีสมรรถนะในระดับสากล"/>
    <s v="2.1.14 ส่งเสริมกิจกรรมนักศึกษาเพื่อพัฒนาชุมชนและสังคม ใกล้ชิดกับชุมชนและเกษตรกร และการรักษาสิ่งแวดล้อม เพื่อสร้างจิตสาธารณะและจิตสำนึกที่ดีแก่นักศึกษา และภาพลักษณ์ที่ดีของมหาวิทยาลัย"/>
    <x v="110"/>
    <m/>
    <x v="0"/>
    <n v="497250"/>
  </r>
  <r>
    <s v="เป้าประสงค์ที่ 2.1 ผลิตบัณฑิตและพัฒนานักศึกษาที่มีสมรรถนะในระดับสากล"/>
    <s v="2.1.14 ส่งเสริมกิจกรรมนักศึกษาเพื่อพัฒนาชุมชนและสังคม ใกล้ชิดกับชุมชนและเกษตรกร และการรักษาสิ่งแวดล้อม เพื่อสร้างจิตสาธารณะและจิตสำนึกที่ดีแก่นักศึกษา และภาพลักษณ์ที่ดีของมหาวิทยาลัย"/>
    <x v="111"/>
    <s v="นักศึกษาทุกชั้นปี"/>
    <x v="8"/>
    <n v="10000"/>
  </r>
  <r>
    <s v="เป้าประสงค์ที่ 2.1 ผลิตบัณฑิตและพัฒนานักศึกษาที่มีสมรรถนะในระดับสากล"/>
    <s v="2.1.14 ส่งเสริมกิจกรรมนักศึกษาเพื่อพัฒนาชุมชนและสังคม ใกล้ชิดกับชุมชนและเกษตรกร และการรักษาสิ่งแวดล้อม เพื่อสร้างจิตสาธารณะและจิตสำนึกที่ดีแก่นักศึกษา และภาพลักษณ์ที่ดีของมหาวิทยาลัย"/>
    <x v="112"/>
    <s v="นักศึกษาทุกชั้นปี"/>
    <x v="8"/>
    <n v="5000"/>
  </r>
  <r>
    <s v="เป้าประสงค์ที่ 2.1 ผลิตบัณฑิตและพัฒนานักศึกษาที่มีสมรรถนะในระดับสากล"/>
    <s v="2.1.14 ส่งเสริมกิจกรรมนักศึกษาเพื่อพัฒนาชุมชนและสังคม ใกล้ชิดกับชุมชนและเกษตรกร และการรักษาสิ่งแวดล้อม เพื่อสร้างจิตสาธารณะและจิตสำนึกที่ดีแก่นักศึกษา และภาพลักษณ์ที่ดีของมหาวิทยาลัย"/>
    <x v="113"/>
    <s v="สภา"/>
    <x v="10"/>
    <n v="35000"/>
  </r>
  <r>
    <s v="เป้าประสงค์ที่ 2.1 ผลิตบัณฑิตและพัฒนานักศึกษาที่มีสมรรถนะในระดับสากล"/>
    <s v="2.1.14 ส่งเสริมกิจกรรมนักศึกษาเพื่อพัฒนาชุมชนและสังคม ใกล้ชิดกับชุมชนและเกษตรกร และการรักษาสิ่งแวดล้อม เพื่อสร้างจิตสาธารณะและจิตสำนึกที่ดีแก่นักศึกษา และภาพลักษณ์ที่ดีของมหาวิทยาลัย"/>
    <x v="114"/>
    <m/>
    <x v="18"/>
    <n v="5000"/>
  </r>
  <r>
    <s v="เป้าประสงค์ที่ 2.1 ผลิตบัณฑิตและพัฒนานักศึกษาที่มีสมรรถนะในระดับสากล"/>
    <s v="2.1.14 ส่งเสริมกิจกรรมนักศึกษาเพื่อพัฒนาชุมชนและสังคม ใกล้ชิดกับชุมชนและเกษตรกร และการรักษาสิ่งแวดล้อม เพื่อสร้างจิตสาธารณะและจิตสำนึกที่ดีแก่นักศึกษา และภาพลักษณ์ที่ดีของมหาวิทยาลัย"/>
    <x v="115"/>
    <m/>
    <x v="11"/>
    <n v="60000"/>
  </r>
  <r>
    <s v="เป้าประสงค์ที่ 2.1 ผลิตบัณฑิตและพัฒนานักศึกษาที่มีสมรรถนะในระดับสากล"/>
    <s v="2.1.14 ส่งเสริมกิจกรรมนักศึกษาเพื่อพัฒนาชุมชนและสังคม ใกล้ชิดกับชุมชนและเกษตรกร และการรักษาสิ่งแวดล้อม เพื่อสร้างจิตสาธารณะและจิตสำนึกที่ดีแก่นักศึกษา และภาพลักษณ์ที่ดีของมหาวิทยาลัย"/>
    <x v="116"/>
    <m/>
    <x v="12"/>
    <n v="15000"/>
  </r>
  <r>
    <s v="เป้าประสงค์ที่ 2.1 ผลิตบัณฑิตและพัฒนานักศึกษาที่มีสมรรถนะในระดับสากล"/>
    <s v="2.1.14 ส่งเสริมกิจกรรมนักศึกษาเพื่อพัฒนาชุมชนและสังคม ใกล้ชิดกับชุมชนและเกษตรกร และการรักษาสิ่งแวดล้อม เพื่อสร้างจิตสาธารณะและจิตสำนึกที่ดีแก่นักศึกษา และภาพลักษณ์ที่ดีของมหาวิทยาลัย"/>
    <x v="117"/>
    <m/>
    <x v="13"/>
    <n v="2500"/>
  </r>
  <r>
    <s v="เป้าประสงค์ที่ 2.1 ผลิตบัณฑิตและพัฒนานักศึกษาที่มีสมรรถนะในระดับสากล"/>
    <s v="2.1.14 ส่งเสริมกิจกรรมนักศึกษาเพื่อพัฒนาชุมชนและสังคม ใกล้ชิดกับชุมชนและเกษตรกร และการรักษาสิ่งแวดล้อม เพื่อสร้างจิตสาธารณะและจิตสำนึกที่ดีแก่นักศึกษา และภาพลักษณ์ที่ดีของมหาวิทยาลัย"/>
    <x v="118"/>
    <m/>
    <x v="13"/>
    <n v="2500"/>
  </r>
  <r>
    <s v="เป้าประสงค์ที่ 2.1 ผลิตบัณฑิตและพัฒนานักศึกษาที่มีสมรรถนะในระดับสากล"/>
    <s v="2.1.14 ส่งเสริมกิจกรรมนักศึกษาเพื่อพัฒนาชุมชนและสังคม ใกล้ชิดกับชุมชนและเกษตรกร และการรักษาสิ่งแวดล้อม เพื่อสร้างจิตสาธารณะและจิตสำนึกที่ดีแก่นักศึกษา และภาพลักษณ์ที่ดีของมหาวิทยาลัย"/>
    <x v="119"/>
    <s v="นักศึกษาทุกชั้นปี"/>
    <x v="15"/>
    <n v="10000"/>
  </r>
  <r>
    <s v="เป้าประสงค์ที่ 2.1 ผลิตบัณฑิตและพัฒนานักศึกษาที่มีสมรรถนะในระดับสากล"/>
    <s v="2.1.14 ส่งเสริมกิจกรรมนักศึกษาเพื่อพัฒนาชุมชนและสังคม ใกล้ชิดกับชุมชนและเกษตรกร และการรักษาสิ่งแวดล้อม เพื่อสร้างจิตสาธารณะและจิตสำนึกที่ดีแก่นักศึกษา และภาพลักษณ์ที่ดีของมหาวิทยาลัย"/>
    <x v="120"/>
    <m/>
    <x v="16"/>
    <n v="20000"/>
  </r>
  <r>
    <s v="เป้าประสงค์ที่ 2.1 ผลิตบัณฑิตและพัฒนานักศึกษาที่มีสมรรถนะในระดับสากล"/>
    <s v="2.1.14 ส่งเสริมกิจกรรมนักศึกษาเพื่อพัฒนาชุมชนและสังคม ใกล้ชิดกับชุมชนและเกษตรกร และการรักษาสิ่งแวดล้อม เพื่อสร้างจิตสาธารณะและจิตสำนึกที่ดีแก่นักศึกษา และภาพลักษณ์ที่ดีของมหาวิทยาลัย"/>
    <x v="121"/>
    <m/>
    <x v="16"/>
    <n v="2000"/>
  </r>
  <r>
    <s v="เป้าประสงค์ที่ 2.1 ผลิตบัณฑิตและพัฒนานักศึกษาที่มีสมรรถนะในระดับสากล"/>
    <s v="2.1.15 สร้างและพัฒนาเครือข่ายศิษย์เก่าที่เข้มแข็ง รวมทั้งการมีส่วนร่วมในการพัฒนามหาวิทยาลัยในทุก ๆ พันธกิจ"/>
    <x v="122"/>
    <s v="นศ. ทุกชั้นปี"/>
    <x v="7"/>
    <n v="5000"/>
  </r>
  <r>
    <s v="เป้าประสงค์ที่ 2.1 ผลิตบัณฑิตและพัฒนานักศึกษาที่มีสมรรถนะในระดับสากล"/>
    <s v="2.1.15 สร้างและพัฒนาเครือข่ายศิษย์เก่าที่เข้มแข็ง รวมทั้งการมีส่วนร่วมในการพัฒนามหาวิทยาลัยในทุก ๆ พันธกิจ"/>
    <x v="123"/>
    <s v="นศ. ปี 1"/>
    <x v="7"/>
    <n v="3000"/>
  </r>
  <r>
    <s v="เป้าประสงค์ที่ 2.1 ผลิตบัณฑิตและพัฒนานักศึกษาที่มีสมรรถนะในระดับสากล"/>
    <s v="2.1.15 สร้างและพัฒนาเครือข่ายศิษย์เก่าที่เข้มแข็ง รวมทั้งการมีส่วนร่วมในการพัฒนามหาวิทยาลัยในทุก ๆ พันธกิจ"/>
    <x v="124"/>
    <s v="ศิษย์เก่าและนักศึกษาปัจจุบัน"/>
    <x v="8"/>
    <n v="10000"/>
  </r>
  <r>
    <s v="เป้าประสงค์ที่ 2.1 ผลิตบัณฑิตและพัฒนานักศึกษาที่มีสมรรถนะในระดับสากล"/>
    <s v="2.1.15 สร้างและพัฒนาเครือข่ายศิษย์เก่าที่เข้มแข็ง รวมทั้งการมีส่วนร่วมในการพัฒนามหาวิทยาลัยในทุก ๆ พันธกิจ"/>
    <x v="125"/>
    <m/>
    <x v="18"/>
    <n v="10000"/>
  </r>
  <r>
    <s v="เป้าประสงค์ที่ 2.1 ผลิตบัณฑิตและพัฒนานักศึกษาที่มีสมรรถนะในระดับสากล"/>
    <s v="2.1.15 สร้างและพัฒนาเครือข่ายศิษย์เก่าที่เข้มแข็ง รวมทั้งการมีส่วนร่วมในการพัฒนามหาวิทยาลัยในทุก ๆ พันธกิจ"/>
    <x v="126"/>
    <m/>
    <x v="11"/>
    <n v="20000"/>
  </r>
  <r>
    <s v="เป้าประสงค์ที่ 2.1 ผลิตบัณฑิตและพัฒนานักศึกษาที่มีสมรรถนะในระดับสากล"/>
    <s v="2.1.15 สร้างและพัฒนาเครือข่ายศิษย์เก่าที่เข้มแข็ง รวมทั้งการมีส่วนร่วมในการพัฒนามหาวิทยาลัยในทุก ๆ พันธกิจ"/>
    <x v="127"/>
    <m/>
    <x v="13"/>
    <n v="100000"/>
  </r>
  <r>
    <s v="เป้าประสงค์ที่ 2.1 ผลิตบัณฑิตและพัฒนานักศึกษาที่มีสมรรถนะในระดับสากล"/>
    <s v="2.1.15 สร้างและพัฒนาเครือข่ายศิษย์เก่าที่เข้มแข็ง รวมทั้งการมีส่วนร่วมในการพัฒนามหาวิทยาลัยในทุก ๆ พันธกิจ"/>
    <x v="128"/>
    <m/>
    <x v="14"/>
    <n v="15000"/>
  </r>
  <r>
    <s v="เป้าประสงค์ที่ 2.1 ผลิตบัณฑิตและพัฒนานักศึกษาที่มีสมรรถนะในระดับสากล"/>
    <s v="2.1.15 สร้างและพัฒนาเครือข่ายศิษย์เก่าที่เข้มแข็ง รวมทั้งการมีส่วนร่วมในการพัฒนามหาวิทยาลัยในทุก ๆ พันธกิจ"/>
    <x v="129"/>
    <m/>
    <x v="16"/>
    <n v="10000"/>
  </r>
  <r>
    <s v="เป้าประสงค์ที่ 2.1 ผลิตบัณฑิตและพัฒนานักศึกษาที่มีสมรรถนะในระดับสากล"/>
    <s v="2.1.17 ส่งเสริม สนับสนุน และพัฒนานักศึกษาเพื่อสร้างความเป็นผู้ประกอบการ เช่นการสร้าง Learning Space และ Working Space เพื่อเป็น_x000a_พื้นที่เรียนรู้นอกห้องเรียน การจัดกิจกรรม และแลกเปลี่ยนเรียนรู้สำหรับนักศึกษา"/>
    <x v="130"/>
    <n v="600"/>
    <x v="3"/>
    <n v="50000"/>
  </r>
  <r>
    <s v="เป้าประสงค์ที่ 2.1 ผลิตบัณฑิตและพัฒนานักศึกษาที่มีสมรรถนะในระดับสากล"/>
    <s v="2.1.17 ส่งเสริม สนับสนุน และพัฒนานักศึกษาเพื่อสร้างความเป็นผู้ประกอบการ เช่นการสร้าง Learning Space และ Working Space เพื่อเป็น_x000a_พื้นที่เรียนรู้นอกห้องเรียน การจัดกิจกรรม และแลกเปลี่ยนเรียนรู้สำหรับนักศึกษา"/>
    <x v="131"/>
    <s v="นศ. ทุกชั้นปี"/>
    <x v="7"/>
    <n v="20000"/>
  </r>
  <r>
    <s v="เป้าประสงค์ที่ 2.1 ผลิตบัณฑิตและพัฒนานักศึกษาที่มีสมรรถนะในระดับสากล"/>
    <s v="2.1.17 ส่งเสริม สนับสนุน และพัฒนานักศึกษาเพื่อสร้างความเป็นผู้ประกอบการ เช่นการสร้าง Learning Space และ Working Space เพื่อเป็น_x000a_พื้นที่เรียนรู้นอกห้องเรียน การจัดกิจกรรม และแลกเปลี่ยนเรียนรู้สำหรับนักศึกษา"/>
    <x v="132"/>
    <s v="ศิษย์เก่าและนักศึกษาปัจจุบัน"/>
    <x v="8"/>
    <n v="10000"/>
  </r>
  <r>
    <s v="เป้าประสงค์ที่ 2.1 ผลิตบัณฑิตและพัฒนานักศึกษาที่มีสมรรถนะในระดับสากล"/>
    <s v="2.1.17 ส่งเสริม สนับสนุน และพัฒนานักศึกษาเพื่อสร้างความเป็นผู้ประกอบการ เช่นการสร้าง Learning Space และ Working Space เพื่อเป็น_x000a_พื้นที่เรียนรู้นอกห้องเรียน การจัดกิจกรรม และแลกเปลี่ยนเรียนรู้สำหรับนักศึกษา"/>
    <x v="133"/>
    <s v="นักศึกษาทุกชั้นปี"/>
    <x v="8"/>
    <n v="2000"/>
  </r>
  <r>
    <s v="เป้าประสงค์ที่ 2.1 ผลิตบัณฑิตและพัฒนานักศึกษาที่มีสมรรถนะในระดับสากล"/>
    <s v="2.1.17 ส่งเสริม สนับสนุน และพัฒนานักศึกษาเพื่อสร้างความเป็นผู้ประกอบการ เช่นการสร้าง Learning Space และ Working Space เพื่อเป็น_x000a_พื้นที่เรียนรู้นอกห้องเรียน การจัดกิจกรรม และแลกเปลี่ยนเรียนรู้สำหรับนักศึกษา"/>
    <x v="134"/>
    <s v="นักศึกษาทุกชั้นปี"/>
    <x v="8"/>
    <n v="2000"/>
  </r>
  <r>
    <s v="เป้าประสงค์ที่ 2.1 ผลิตบัณฑิตและพัฒนานักศึกษาที่มีสมรรถนะในระดับสากล"/>
    <s v="2.1.17 ส่งเสริม สนับสนุน และพัฒนานักศึกษาเพื่อสร้างความเป็นผู้ประกอบการ เช่นการสร้าง Learning Space และ Working Space เพื่อเป็น_x000a_พื้นที่เรียนรู้นอกห้องเรียน การจัดกิจกรรม และแลกเปลี่ยนเรียนรู้สำหรับนักศึกษา"/>
    <x v="135"/>
    <s v="นักศึกษาทุกชั้นปี"/>
    <x v="8"/>
    <n v="8000"/>
  </r>
  <r>
    <s v="เป้าประสงค์ที่ 2.1 ผลิตบัณฑิตและพัฒนานักศึกษาที่มีสมรรถนะในระดับสากล"/>
    <s v="2.1.17 ส่งเสริม สนับสนุน และพัฒนานักศึกษาเพื่อสร้างความเป็นผู้ประกอบการ เช่นการสร้าง Learning Space และ Working Space เพื่อเป็น_x000a_พื้นที่เรียนรู้นอกห้องเรียน การจัดกิจกรรม และแลกเปลี่ยนเรียนรู้สำหรับนักศึกษา"/>
    <x v="136"/>
    <m/>
    <x v="10"/>
    <n v="80000"/>
  </r>
  <r>
    <s v="เป้าประสงค์ที่ 2.1 ผลิตบัณฑิตและพัฒนานักศึกษาที่มีสมรรถนะในระดับสากล"/>
    <s v="2.1.17 ส่งเสริม สนับสนุน และพัฒนานักศึกษาเพื่อสร้างความเป็นผู้ประกอบการ เช่นการสร้าง Learning Space และ Working Space เพื่อเป็น_x000a_พื้นที่เรียนรู้นอกห้องเรียน การจัดกิจกรรม และแลกเปลี่ยนเรียนรู้สำหรับนักศึกษา"/>
    <x v="137"/>
    <m/>
    <x v="18"/>
    <n v="20000"/>
  </r>
  <r>
    <s v="เป้าประสงค์ที่ 2.1 ผลิตบัณฑิตและพัฒนานักศึกษาที่มีสมรรถนะในระดับสากล"/>
    <s v="2.1.17 ส่งเสริม สนับสนุน และพัฒนานักศึกษาเพื่อสร้างความเป็นผู้ประกอบการ เช่นการสร้าง Learning Space และ Working Space เพื่อเป็น_x000a_พื้นที่เรียนรู้นอกห้องเรียน การจัดกิจกรรม และแลกเปลี่ยนเรียนรู้สำหรับนักศึกษา"/>
    <x v="138"/>
    <m/>
    <x v="18"/>
    <n v="5000"/>
  </r>
  <r>
    <s v="เป้าประสงค์ที่ 2.1 ผลิตบัณฑิตและพัฒนานักศึกษาที่มีสมรรถนะในระดับสากล"/>
    <s v="2.1.17 ส่งเสริม สนับสนุน และพัฒนานักศึกษาเพื่อสร้างความเป็นผู้ประกอบการ เช่นการสร้าง Learning Space และ Working Space เพื่อเป็น_x000a_พื้นที่เรียนรู้นอกห้องเรียน การจัดกิจกรรม และแลกเปลี่ยนเรียนรู้สำหรับนักศึกษา"/>
    <x v="139"/>
    <m/>
    <x v="11"/>
    <n v="90000"/>
  </r>
  <r>
    <s v="เป้าประสงค์ที่ 2.1 ผลิตบัณฑิตและพัฒนานักศึกษาที่มีสมรรถนะในระดับสากล"/>
    <s v="2.1.17 ส่งเสริม สนับสนุน และพัฒนานักศึกษาเพื่อสร้างความเป็นผู้ประกอบการ เช่นการสร้าง Learning Space และ Working Space เพื่อเป็น_x000a_พื้นที่เรียนรู้นอกห้องเรียน การจัดกิจกรรม และแลกเปลี่ยนเรียนรู้สำหรับนักศึกษา"/>
    <x v="140"/>
    <m/>
    <x v="12"/>
    <n v="5000"/>
  </r>
  <r>
    <s v="เป้าประสงค์ที่ 2.1 ผลิตบัณฑิตและพัฒนานักศึกษาที่มีสมรรถนะในระดับสากล"/>
    <s v="2.1.17 ส่งเสริม สนับสนุน และพัฒนานักศึกษาเพื่อสร้างความเป็นผู้ประกอบการ เช่นการสร้าง Learning Space และ Working Space เพื่อเป็น_x000a_พื้นที่เรียนรู้นอกห้องเรียน การจัดกิจกรรม และแลกเปลี่ยนเรียนรู้สำหรับนักศึกษา"/>
    <x v="141"/>
    <n v="5"/>
    <x v="13"/>
    <n v="5300"/>
  </r>
  <r>
    <s v="เป้าประสงค์ที่ 2.1 ผลิตบัณฑิตและพัฒนานักศึกษาที่มีสมรรถนะในระดับสากล"/>
    <s v="2.1.17 ส่งเสริม สนับสนุน และพัฒนานักศึกษาเพื่อสร้างความเป็นผู้ประกอบการ เช่นการสร้าง Learning Space และ Working Space เพื่อเป็น_x000a_พื้นที่เรียนรู้นอกห้องเรียน การจัดกิจกรรม และแลกเปลี่ยนเรียนรู้สำหรับนักศึกษา"/>
    <x v="142"/>
    <n v="100"/>
    <x v="13"/>
    <n v="8500"/>
  </r>
  <r>
    <s v="เป้าประสงค์ที่ 2.1 ผลิตบัณฑิตและพัฒนานักศึกษาที่มีสมรรถนะในระดับสากล"/>
    <s v="2.1.17 ส่งเสริม สนับสนุน และพัฒนานักศึกษาเพื่อสร้างความเป็นผู้ประกอบการ เช่นการสร้าง Learning Space และ Working Space เพื่อเป็น_x000a_พื้นที่เรียนรู้นอกห้องเรียน การจัดกิจกรรม และแลกเปลี่ยนเรียนรู้สำหรับนักศึกษา"/>
    <x v="143"/>
    <n v="60"/>
    <x v="13"/>
    <n v="10000"/>
  </r>
  <r>
    <s v="เป้าประสงค์ที่ 2.1 ผลิตบัณฑิตและพัฒนานักศึกษาที่มีสมรรถนะในระดับสากล"/>
    <s v="2.1.17 ส่งเสริม สนับสนุน และพัฒนานักศึกษาเพื่อสร้างความเป็นผู้ประกอบการ เช่นการสร้าง Learning Space และ Working Space เพื่อเป็น_x000a_พื้นที่เรียนรู้นอกห้องเรียน การจัดกิจกรรม และแลกเปลี่ยนเรียนรู้สำหรับนักศึกษา"/>
    <x v="144"/>
    <n v="200"/>
    <x v="13"/>
    <n v="8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45"/>
    <m/>
    <x v="0"/>
    <n v="500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46"/>
    <n v="40"/>
    <x v="3"/>
    <n v="50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47"/>
    <m/>
    <x v="9"/>
    <n v="50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48"/>
    <m/>
    <x v="18"/>
    <n v="5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49"/>
    <s v="ชั้นปีที่ 4"/>
    <x v="15"/>
    <n v="6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50"/>
    <m/>
    <x v="19"/>
    <n v="758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51"/>
    <m/>
    <x v="19"/>
    <n v="150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52"/>
    <m/>
    <x v="19"/>
    <n v="39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53"/>
    <m/>
    <x v="19"/>
    <n v="10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54"/>
    <m/>
    <x v="19"/>
    <n v="159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55"/>
    <m/>
    <x v="19"/>
    <n v="34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56"/>
    <m/>
    <x v="19"/>
    <n v="30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57"/>
    <m/>
    <x v="19"/>
    <n v="296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58"/>
    <m/>
    <x v="19"/>
    <n v="730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59"/>
    <m/>
    <x v="19"/>
    <n v="15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60"/>
    <m/>
    <x v="19"/>
    <n v="10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61"/>
    <m/>
    <x v="19"/>
    <n v="900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05"/>
    <m/>
    <x v="19"/>
    <n v="50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62"/>
    <m/>
    <x v="19"/>
    <n v="520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63"/>
    <m/>
    <x v="19"/>
    <n v="57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64"/>
    <m/>
    <x v="19"/>
    <n v="138000"/>
  </r>
  <r>
    <s v="เป้าประสงค์ที่ 2.1 ผลิตบัณฑิตและพัฒนานักศึกษาที่มีสมรรถนะในระดับสากล"/>
    <s v="2.1.22 พัฒนาทักษะนักศึกษาทั้งด้าน Hard Skills และ Soft Skills โดยเฉพาะที่สอดคล้องกับยุทธศาสตร์ที่มหาวิทยาลัยให้ความสำคัญคือ GO Eco_x000a_U."/>
    <x v="165"/>
    <m/>
    <x v="19"/>
    <n v="68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9F632E-86FE-4CD2-8060-6924A38A3B91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fieldListSortAscending="1">
  <location ref="H3:I30" firstHeaderRow="1" firstDataRow="1" firstDataCol="1"/>
  <pivotFields count="7">
    <pivotField showAll="0"/>
    <pivotField showAll="0"/>
    <pivotField axis="axisRow" showAll="0">
      <items count="167">
        <item x="89"/>
        <item x="74"/>
        <item x="54"/>
        <item x="53"/>
        <item x="52"/>
        <item x="156"/>
        <item x="90"/>
        <item x="93"/>
        <item x="50"/>
        <item x="129"/>
        <item x="57"/>
        <item x="123"/>
        <item x="131"/>
        <item x="82"/>
        <item x="148"/>
        <item x="8"/>
        <item x="9"/>
        <item x="20"/>
        <item x="16"/>
        <item x="143"/>
        <item x="87"/>
        <item x="42"/>
        <item x="138"/>
        <item x="139"/>
        <item x="126"/>
        <item x="30"/>
        <item x="62"/>
        <item x="24"/>
        <item x="60"/>
        <item x="84"/>
        <item x="55"/>
        <item x="29"/>
        <item x="94"/>
        <item x="15"/>
        <item x="75"/>
        <item x="125"/>
        <item x="13"/>
        <item x="38"/>
        <item x="45"/>
        <item x="56"/>
        <item x="11"/>
        <item x="31"/>
        <item x="14"/>
        <item x="83"/>
        <item x="118"/>
        <item x="39"/>
        <item x="73"/>
        <item x="3"/>
        <item x="135"/>
        <item x="134"/>
        <item x="133"/>
        <item x="112"/>
        <item x="59"/>
        <item x="17"/>
        <item x="46"/>
        <item x="18"/>
        <item x="96"/>
        <item x="22"/>
        <item x="120"/>
        <item x="114"/>
        <item x="116"/>
        <item x="115"/>
        <item x="107"/>
        <item x="86"/>
        <item x="119"/>
        <item x="0"/>
        <item x="144"/>
        <item x="49"/>
        <item x="4"/>
        <item x="77"/>
        <item x="81"/>
        <item x="2"/>
        <item x="88"/>
        <item x="63"/>
        <item x="58"/>
        <item x="7"/>
        <item x="72"/>
        <item x="106"/>
        <item x="100"/>
        <item x="64"/>
        <item x="145"/>
        <item x="69"/>
        <item x="147"/>
        <item x="122"/>
        <item x="34"/>
        <item x="35"/>
        <item x="33"/>
        <item x="95"/>
        <item x="61"/>
        <item x="109"/>
        <item x="124"/>
        <item x="78"/>
        <item x="23"/>
        <item x="149"/>
        <item x="132"/>
        <item x="127"/>
        <item x="111"/>
        <item x="85"/>
        <item x="98"/>
        <item x="27"/>
        <item x="140"/>
        <item x="37"/>
        <item x="70"/>
        <item x="113"/>
        <item x="165"/>
        <item x="67"/>
        <item x="40"/>
        <item x="19"/>
        <item x="130"/>
        <item x="110"/>
        <item x="25"/>
        <item x="137"/>
        <item x="80"/>
        <item x="108"/>
        <item x="36"/>
        <item x="32"/>
        <item x="142"/>
        <item x="71"/>
        <item x="141"/>
        <item x="79"/>
        <item x="76"/>
        <item x="21"/>
        <item x="48"/>
        <item x="10"/>
        <item x="12"/>
        <item x="117"/>
        <item x="65"/>
        <item x="28"/>
        <item x="102"/>
        <item x="66"/>
        <item x="47"/>
        <item x="26"/>
        <item x="68"/>
        <item x="41"/>
        <item x="136"/>
        <item x="43"/>
        <item x="1"/>
        <item x="128"/>
        <item x="121"/>
        <item x="91"/>
        <item x="5"/>
        <item x="97"/>
        <item x="162"/>
        <item x="153"/>
        <item x="151"/>
        <item x="105"/>
        <item x="104"/>
        <item x="150"/>
        <item x="155"/>
        <item x="154"/>
        <item x="152"/>
        <item x="6"/>
        <item x="92"/>
        <item x="103"/>
        <item x="161"/>
        <item x="51"/>
        <item x="164"/>
        <item x="146"/>
        <item x="44"/>
        <item x="99"/>
        <item x="101"/>
        <item x="163"/>
        <item x="159"/>
        <item x="160"/>
        <item x="157"/>
        <item x="158"/>
        <item t="default"/>
      </items>
    </pivotField>
    <pivotField showAll="0"/>
    <pivotField axis="axisRow" showAll="0">
      <items count="22">
        <item x="17"/>
        <item x="19"/>
        <item x="10"/>
        <item x="18"/>
        <item x="13"/>
        <item x="0"/>
        <item x="11"/>
        <item x="2"/>
        <item x="3"/>
        <item x="4"/>
        <item x="1"/>
        <item x="5"/>
        <item x="16"/>
        <item x="15"/>
        <item x="14"/>
        <item x="6"/>
        <item m="1" x="20"/>
        <item x="7"/>
        <item x="8"/>
        <item x="12"/>
        <item x="9"/>
        <item t="default"/>
      </items>
    </pivotField>
    <pivotField dataField="1" showAll="0"/>
    <pivotField axis="axisRow" showAll="0">
      <items count="5">
        <item x="0"/>
        <item x="1"/>
        <item n="Cluster กองพัฒนา" sd="0" x="3"/>
        <item x="2"/>
        <item t="default"/>
      </items>
    </pivotField>
  </pivotFields>
  <rowFields count="3">
    <field x="6"/>
    <field x="4"/>
    <field x="2"/>
  </rowFields>
  <rowItems count="27">
    <i>
      <x/>
    </i>
    <i r="1">
      <x/>
    </i>
    <i r="2">
      <x v="128"/>
    </i>
    <i r="2">
      <x v="145"/>
    </i>
    <i r="2">
      <x v="146"/>
    </i>
    <i r="2">
      <x v="153"/>
    </i>
    <i>
      <x v="1"/>
    </i>
    <i r="1">
      <x v="1"/>
    </i>
    <i r="2">
      <x v="5"/>
    </i>
    <i r="2">
      <x v="104"/>
    </i>
    <i r="2">
      <x v="142"/>
    </i>
    <i r="2">
      <x v="143"/>
    </i>
    <i r="2">
      <x v="144"/>
    </i>
    <i r="2">
      <x v="145"/>
    </i>
    <i r="2">
      <x v="147"/>
    </i>
    <i r="2">
      <x v="148"/>
    </i>
    <i r="2">
      <x v="149"/>
    </i>
    <i r="2">
      <x v="150"/>
    </i>
    <i r="2">
      <x v="154"/>
    </i>
    <i r="2">
      <x v="156"/>
    </i>
    <i r="2">
      <x v="161"/>
    </i>
    <i r="2">
      <x v="162"/>
    </i>
    <i r="2">
      <x v="163"/>
    </i>
    <i r="2">
      <x v="164"/>
    </i>
    <i r="2">
      <x v="165"/>
    </i>
    <i>
      <x v="2"/>
    </i>
    <i t="grand">
      <x/>
    </i>
  </rowItems>
  <colItems count="1">
    <i/>
  </colItems>
  <dataFields count="1">
    <dataField name="Sum of งบประมาณ" fld="5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657C5F-F125-49CA-BAFA-8B4517C2BC70}" name="Table1" displayName="Table1" ref="A3:F170" totalsRowShown="0">
  <autoFilter ref="A3:F170" xr:uid="{DCFEB906-91AD-48FA-B95C-4D275FAF3923}"/>
  <tableColumns count="6">
    <tableColumn id="1" xr3:uid="{C2071EAC-306A-4DC1-9EAC-A21C5F88A434}" name="เป้าประสงค์" dataDxfId="5"/>
    <tableColumn id="2" xr3:uid="{EEB67863-0DF8-499D-8D4A-375C7D6DD875}" name="กลยุทธ์" dataDxfId="4"/>
    <tableColumn id="3" xr3:uid="{06CC5AE3-20BB-419B-99C2-CA03DD41867B}" name="โครงการ/กิจกรรม" dataDxfId="3"/>
    <tableColumn id="4" xr3:uid="{9C633F96-1FCB-4011-871B-B1C44E3EE669}" name="กลุ่มเป้า หมาย " dataDxfId="2"/>
    <tableColumn id="5" xr3:uid="{448029AC-95E0-4709-A811-BABC7DA5C056}" name="ผู้รับผิดชอบ" dataDxfId="1"/>
    <tableColumn id="6" xr3:uid="{2AC22BF2-07D2-42CC-9081-17F46B7CA858}" name="งบประมาณ" data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34"/>
  <sheetViews>
    <sheetView tabSelected="1" topLeftCell="A4" workbookViewId="0">
      <selection activeCell="C27" sqref="C27"/>
    </sheetView>
  </sheetViews>
  <sheetFormatPr defaultRowHeight="26.25" x14ac:dyDescent="0.55000000000000004"/>
  <cols>
    <col min="1" max="1" width="70" style="215" customWidth="1"/>
    <col min="2" max="2" width="20.7109375" style="215" customWidth="1"/>
    <col min="3" max="3" width="18.28515625" style="226" customWidth="1"/>
    <col min="4" max="4" width="17.42578125" style="215" customWidth="1"/>
    <col min="5" max="5" width="22.85546875" style="215" customWidth="1"/>
    <col min="6" max="6" width="0" style="215" hidden="1" customWidth="1"/>
    <col min="7" max="8" width="20.7109375" style="215" hidden="1" customWidth="1"/>
    <col min="9" max="9" width="12.85546875" style="215" bestFit="1" customWidth="1"/>
    <col min="10" max="10" width="9.140625" style="215"/>
    <col min="11" max="12" width="28.5703125" style="226" customWidth="1"/>
    <col min="13" max="16384" width="9.140625" style="215"/>
  </cols>
  <sheetData>
    <row r="1" spans="1:12" x14ac:dyDescent="0.55000000000000004">
      <c r="A1" s="301" t="s">
        <v>561</v>
      </c>
      <c r="B1" s="290" t="s">
        <v>490</v>
      </c>
      <c r="C1" s="291" t="s">
        <v>491</v>
      </c>
      <c r="D1" s="292" t="s">
        <v>545</v>
      </c>
      <c r="E1" s="302" t="s">
        <v>20</v>
      </c>
      <c r="G1" s="214"/>
      <c r="H1" s="214"/>
    </row>
    <row r="2" spans="1:12" x14ac:dyDescent="0.55000000000000004">
      <c r="A2" s="301"/>
      <c r="B2" s="293" t="s">
        <v>489</v>
      </c>
      <c r="C2" s="294" t="s">
        <v>546</v>
      </c>
      <c r="D2" s="292" t="s">
        <v>560</v>
      </c>
      <c r="E2" s="302"/>
      <c r="H2" s="271"/>
    </row>
    <row r="3" spans="1:12" x14ac:dyDescent="0.55000000000000004">
      <c r="A3" s="286" t="s">
        <v>492</v>
      </c>
      <c r="B3" s="283">
        <f>SUM(G3:H3)</f>
        <v>35906450</v>
      </c>
      <c r="C3" s="287"/>
      <c r="D3" s="284"/>
      <c r="E3" s="284"/>
      <c r="G3" s="217">
        <v>33981350</v>
      </c>
      <c r="H3" s="218">
        <v>1925100</v>
      </c>
    </row>
    <row r="4" spans="1:12" s="220" customFormat="1" x14ac:dyDescent="0.55000000000000004">
      <c r="A4" s="286" t="s">
        <v>493</v>
      </c>
      <c r="B4" s="283">
        <v>8283450</v>
      </c>
      <c r="C4" s="288"/>
      <c r="D4" s="289"/>
      <c r="E4" s="289"/>
      <c r="G4" s="217">
        <v>8495337.5</v>
      </c>
      <c r="H4" s="218">
        <v>481275</v>
      </c>
      <c r="K4" s="362"/>
      <c r="L4" s="362"/>
    </row>
    <row r="5" spans="1:12" s="220" customFormat="1" ht="26.25" customHeight="1" x14ac:dyDescent="0.55000000000000004">
      <c r="A5" s="245" t="s">
        <v>537</v>
      </c>
      <c r="B5" s="247">
        <f>+B6+B7</f>
        <v>27623000</v>
      </c>
      <c r="C5" s="247">
        <f>+C6+C7</f>
        <v>25304986</v>
      </c>
      <c r="D5" s="247">
        <f>+D6+D7</f>
        <v>2318014</v>
      </c>
      <c r="E5" s="300" t="s">
        <v>547</v>
      </c>
      <c r="G5" s="246"/>
      <c r="H5" s="247"/>
      <c r="K5" s="362"/>
      <c r="L5" s="362"/>
    </row>
    <row r="6" spans="1:12" s="221" customFormat="1" x14ac:dyDescent="0.55000000000000004">
      <c r="A6" s="231" t="s">
        <v>538</v>
      </c>
      <c r="B6" s="232">
        <v>3920600</v>
      </c>
      <c r="C6" s="232">
        <v>3920600</v>
      </c>
      <c r="D6" s="233"/>
      <c r="E6" s="300"/>
      <c r="G6" s="232">
        <v>4432350</v>
      </c>
      <c r="H6" s="232"/>
      <c r="K6" s="363"/>
      <c r="L6" s="363"/>
    </row>
    <row r="7" spans="1:12" s="221" customFormat="1" ht="28.5" x14ac:dyDescent="0.7">
      <c r="A7" s="231" t="s">
        <v>539</v>
      </c>
      <c r="B7" s="232">
        <f>+B8+B15+B21</f>
        <v>23702400</v>
      </c>
      <c r="C7" s="232">
        <f>+C8+C15+C21</f>
        <v>21384386</v>
      </c>
      <c r="D7" s="232">
        <f>+D8+D15+D21</f>
        <v>2318014</v>
      </c>
      <c r="E7" s="300"/>
      <c r="G7" s="234">
        <f>SUM(G3-G4-G6)</f>
        <v>21053662.5</v>
      </c>
      <c r="H7" s="234">
        <f>SUM(H3-H4)</f>
        <v>1443825</v>
      </c>
      <c r="J7" s="221" t="s">
        <v>563</v>
      </c>
      <c r="K7" s="363">
        <f>+C17+C23</f>
        <v>8160426</v>
      </c>
      <c r="L7" s="363"/>
    </row>
    <row r="8" spans="1:12" x14ac:dyDescent="0.55000000000000004">
      <c r="A8" s="235" t="s">
        <v>540</v>
      </c>
      <c r="B8" s="237">
        <v>7472200</v>
      </c>
      <c r="C8" s="238">
        <f>+C9+C14</f>
        <v>7433872</v>
      </c>
      <c r="D8" s="238">
        <f>+B8-C8</f>
        <v>38328</v>
      </c>
      <c r="E8" s="300"/>
      <c r="G8" s="236">
        <v>6988193.25</v>
      </c>
      <c r="H8" s="237">
        <v>463335</v>
      </c>
      <c r="I8" s="222"/>
      <c r="J8" s="215" t="s">
        <v>564</v>
      </c>
      <c r="K8" s="226">
        <f>+C11+C25</f>
        <v>6209080</v>
      </c>
    </row>
    <row r="9" spans="1:12" s="229" customFormat="1" ht="26.25" hidden="1" customHeight="1" x14ac:dyDescent="0.55000000000000004">
      <c r="A9" s="239" t="s">
        <v>543</v>
      </c>
      <c r="B9" s="242"/>
      <c r="C9" s="241">
        <f>+C10+C11+C12+C13</f>
        <v>7433872</v>
      </c>
      <c r="D9" s="238"/>
      <c r="E9" s="300"/>
      <c r="F9" s="228"/>
      <c r="G9" s="240"/>
      <c r="H9" s="241"/>
      <c r="I9" s="228"/>
      <c r="J9" s="228"/>
      <c r="K9" s="364"/>
      <c r="L9" s="365"/>
    </row>
    <row r="10" spans="1:12" s="229" customFormat="1" ht="26.25" customHeight="1" x14ac:dyDescent="0.55000000000000004">
      <c r="A10" s="274" t="s">
        <v>548</v>
      </c>
      <c r="B10" s="275"/>
      <c r="C10" s="276">
        <f>+'30%'!D6</f>
        <v>3084610</v>
      </c>
      <c r="D10" s="277"/>
      <c r="E10" s="300"/>
      <c r="F10" s="228"/>
      <c r="G10" s="248"/>
      <c r="H10" s="249"/>
      <c r="I10" s="228"/>
      <c r="J10" s="228" t="s">
        <v>565</v>
      </c>
      <c r="K10" s="364">
        <f>+C10+C24</f>
        <v>5844410</v>
      </c>
      <c r="L10" s="365"/>
    </row>
    <row r="11" spans="1:12" s="229" customFormat="1" ht="26.25" customHeight="1" x14ac:dyDescent="0.55000000000000004">
      <c r="A11" s="274" t="s">
        <v>549</v>
      </c>
      <c r="B11" s="275"/>
      <c r="C11" s="276">
        <f>+'30%'!D12</f>
        <v>3646980</v>
      </c>
      <c r="D11" s="277"/>
      <c r="E11" s="300"/>
      <c r="F11" s="228"/>
      <c r="G11" s="248"/>
      <c r="H11" s="249"/>
      <c r="I11" s="228"/>
      <c r="J11" s="228" t="s">
        <v>315</v>
      </c>
      <c r="K11" s="364">
        <f>+C18+C12</f>
        <v>803390</v>
      </c>
      <c r="L11" s="365"/>
    </row>
    <row r="12" spans="1:12" s="229" customFormat="1" ht="26.25" customHeight="1" x14ac:dyDescent="0.55000000000000004">
      <c r="A12" s="278" t="s">
        <v>550</v>
      </c>
      <c r="B12" s="275"/>
      <c r="C12" s="276">
        <f>+'30%'!D17</f>
        <v>482034</v>
      </c>
      <c r="D12" s="277"/>
      <c r="E12" s="300"/>
      <c r="F12" s="228"/>
      <c r="G12" s="248"/>
      <c r="H12" s="249"/>
      <c r="I12" s="295">
        <f>+C10+C24</f>
        <v>5844410</v>
      </c>
      <c r="J12" s="228" t="s">
        <v>35</v>
      </c>
      <c r="K12" s="364">
        <f>+C19+C13</f>
        <v>367080</v>
      </c>
      <c r="L12" s="365"/>
    </row>
    <row r="13" spans="1:12" s="229" customFormat="1" ht="26.25" customHeight="1" x14ac:dyDescent="0.55000000000000004">
      <c r="A13" s="278" t="s">
        <v>551</v>
      </c>
      <c r="B13" s="275"/>
      <c r="C13" s="276">
        <f>+'30%'!D24</f>
        <v>220248</v>
      </c>
      <c r="D13" s="277"/>
      <c r="E13" s="300"/>
      <c r="F13" s="228"/>
      <c r="G13" s="248"/>
      <c r="H13" s="249"/>
      <c r="I13" s="228"/>
      <c r="J13" s="228"/>
      <c r="K13" s="364">
        <f>SUM(K7:K12)</f>
        <v>21384386</v>
      </c>
      <c r="L13" s="365"/>
    </row>
    <row r="14" spans="1:12" s="229" customFormat="1" ht="26.25" customHeight="1" x14ac:dyDescent="0.55000000000000004">
      <c r="A14" s="239" t="s">
        <v>544</v>
      </c>
      <c r="B14" s="242"/>
      <c r="C14" s="242"/>
      <c r="D14" s="238"/>
      <c r="E14" s="300"/>
      <c r="F14" s="228"/>
      <c r="G14" s="240"/>
      <c r="H14" s="241"/>
      <c r="I14" s="228"/>
      <c r="J14" s="228"/>
      <c r="K14" s="364">
        <f>+K13-C7</f>
        <v>0</v>
      </c>
      <c r="L14" s="365"/>
    </row>
    <row r="15" spans="1:12" x14ac:dyDescent="0.55000000000000004">
      <c r="A15" s="235" t="s">
        <v>562</v>
      </c>
      <c r="B15" s="237">
        <v>4981400</v>
      </c>
      <c r="C15" s="238">
        <f>+C16+C20</f>
        <v>2705524</v>
      </c>
      <c r="D15" s="238">
        <f t="shared" ref="D15:D21" si="0">+B15-C15</f>
        <v>2275876</v>
      </c>
      <c r="E15" s="300"/>
      <c r="F15" s="223"/>
      <c r="G15" s="243">
        <v>4658795.5</v>
      </c>
      <c r="H15" s="244">
        <v>308890</v>
      </c>
      <c r="I15" s="223"/>
      <c r="J15" s="223"/>
      <c r="K15" s="366"/>
    </row>
    <row r="16" spans="1:12" s="229" customFormat="1" ht="26.25" hidden="1" customHeight="1" x14ac:dyDescent="0.55000000000000004">
      <c r="A16" s="239" t="s">
        <v>543</v>
      </c>
      <c r="B16" s="242"/>
      <c r="C16" s="242">
        <f>+C17+C18+C19</f>
        <v>2705524</v>
      </c>
      <c r="D16" s="238"/>
      <c r="E16" s="300"/>
      <c r="F16" s="228"/>
      <c r="G16" s="240"/>
      <c r="H16" s="241"/>
      <c r="I16" s="228"/>
      <c r="J16" s="228"/>
      <c r="K16" s="364"/>
      <c r="L16" s="365"/>
    </row>
    <row r="17" spans="1:12" s="251" customFormat="1" ht="26.25" customHeight="1" x14ac:dyDescent="0.55000000000000004">
      <c r="A17" s="279" t="s">
        <v>552</v>
      </c>
      <c r="B17" s="237"/>
      <c r="C17" s="237">
        <f>+'20%'!G10</f>
        <v>2237336</v>
      </c>
      <c r="D17" s="238"/>
      <c r="E17" s="300"/>
      <c r="F17" s="250"/>
      <c r="G17" s="252"/>
      <c r="H17" s="253"/>
      <c r="I17" s="250"/>
      <c r="J17" s="250"/>
      <c r="K17" s="367"/>
      <c r="L17" s="368"/>
    </row>
    <row r="18" spans="1:12" s="251" customFormat="1" ht="26.25" customHeight="1" x14ac:dyDescent="0.55000000000000004">
      <c r="A18" s="280" t="s">
        <v>550</v>
      </c>
      <c r="B18" s="237"/>
      <c r="C18" s="237">
        <f>+'20%'!G17</f>
        <v>321356</v>
      </c>
      <c r="D18" s="238"/>
      <c r="E18" s="300"/>
      <c r="F18" s="250"/>
      <c r="G18" s="252"/>
      <c r="H18" s="253"/>
      <c r="I18" s="250"/>
      <c r="J18" s="250"/>
      <c r="K18" s="367"/>
      <c r="L18" s="368"/>
    </row>
    <row r="19" spans="1:12" s="251" customFormat="1" ht="26.25" customHeight="1" x14ac:dyDescent="0.55000000000000004">
      <c r="A19" s="280" t="s">
        <v>551</v>
      </c>
      <c r="B19" s="237"/>
      <c r="C19" s="237">
        <f>+'20%'!G21</f>
        <v>146832</v>
      </c>
      <c r="D19" s="238"/>
      <c r="E19" s="300"/>
      <c r="F19" s="250"/>
      <c r="G19" s="252"/>
      <c r="H19" s="253"/>
      <c r="I19" s="250"/>
      <c r="J19" s="250"/>
      <c r="K19" s="367"/>
      <c r="L19" s="368"/>
    </row>
    <row r="20" spans="1:12" s="229" customFormat="1" ht="26.25" hidden="1" customHeight="1" x14ac:dyDescent="0.55000000000000004">
      <c r="A20" s="239" t="s">
        <v>544</v>
      </c>
      <c r="B20" s="242"/>
      <c r="C20" s="242"/>
      <c r="D20" s="238"/>
      <c r="E20" s="300"/>
      <c r="F20" s="228"/>
      <c r="G20" s="240"/>
      <c r="H20" s="241"/>
      <c r="I20" s="228"/>
      <c r="J20" s="228"/>
      <c r="K20" s="364"/>
      <c r="L20" s="365"/>
    </row>
    <row r="21" spans="1:12" x14ac:dyDescent="0.55000000000000004">
      <c r="A21" s="235" t="s">
        <v>541</v>
      </c>
      <c r="B21" s="244">
        <f>SUM(G21:H21)</f>
        <v>11248800</v>
      </c>
      <c r="C21" s="238">
        <f>+C22</f>
        <v>11244990</v>
      </c>
      <c r="D21" s="238">
        <f t="shared" si="0"/>
        <v>3810</v>
      </c>
      <c r="E21" s="300"/>
      <c r="G21" s="244">
        <v>10548500</v>
      </c>
      <c r="H21" s="244">
        <v>700300</v>
      </c>
      <c r="I21" s="230">
        <f>+D5+C21</f>
        <v>13563004</v>
      </c>
    </row>
    <row r="22" spans="1:12" hidden="1" x14ac:dyDescent="0.55000000000000004">
      <c r="A22" s="281" t="s">
        <v>542</v>
      </c>
      <c r="B22" s="244"/>
      <c r="C22" s="244">
        <f>+C23+C24+C25</f>
        <v>11244990</v>
      </c>
      <c r="D22" s="238"/>
      <c r="E22" s="284"/>
      <c r="G22" s="225"/>
      <c r="H22" s="225"/>
    </row>
    <row r="23" spans="1:12" x14ac:dyDescent="0.55000000000000004">
      <c r="A23" s="282" t="s">
        <v>553</v>
      </c>
      <c r="B23" s="283"/>
      <c r="C23" s="244">
        <f>+'แผน 66 data'!I29</f>
        <v>5923090</v>
      </c>
      <c r="D23" s="284"/>
      <c r="E23" s="284"/>
      <c r="G23" s="218" t="e">
        <f>SUM(#REF!*0.45)</f>
        <v>#REF!</v>
      </c>
      <c r="H23" s="218"/>
    </row>
    <row r="24" spans="1:12" x14ac:dyDescent="0.55000000000000004">
      <c r="A24" s="285" t="s">
        <v>548</v>
      </c>
      <c r="B24" s="283"/>
      <c r="C24" s="244">
        <f>+'แผน 66 data'!I10</f>
        <v>2759800</v>
      </c>
      <c r="D24" s="284"/>
      <c r="E24" s="284"/>
      <c r="G24" s="218" t="e">
        <f>SUM(#REF!*0.3)</f>
        <v>#REF!</v>
      </c>
      <c r="H24" s="218"/>
    </row>
    <row r="25" spans="1:12" x14ac:dyDescent="0.55000000000000004">
      <c r="A25" s="282" t="s">
        <v>554</v>
      </c>
      <c r="B25" s="283"/>
      <c r="C25" s="244">
        <f>+'แผน 66 data'!I4</f>
        <v>2562100</v>
      </c>
      <c r="D25" s="284"/>
      <c r="E25" s="284"/>
      <c r="G25" s="218" t="e">
        <f>SUM(#REF!*0.25)</f>
        <v>#REF!</v>
      </c>
      <c r="H25" s="218"/>
    </row>
    <row r="26" spans="1:12" x14ac:dyDescent="0.55000000000000004">
      <c r="A26" s="272"/>
      <c r="B26" s="272"/>
      <c r="C26" s="273"/>
      <c r="G26" s="216"/>
      <c r="H26" s="216"/>
    </row>
    <row r="27" spans="1:12" x14ac:dyDescent="0.55000000000000004">
      <c r="A27" s="216"/>
      <c r="B27" s="216"/>
      <c r="C27" s="219"/>
      <c r="G27" s="224"/>
      <c r="H27" s="216"/>
    </row>
    <row r="28" spans="1:12" x14ac:dyDescent="0.55000000000000004">
      <c r="A28" s="219"/>
      <c r="B28" s="219"/>
      <c r="C28" s="219"/>
      <c r="G28" s="219"/>
      <c r="H28" s="219"/>
    </row>
    <row r="29" spans="1:12" x14ac:dyDescent="0.55000000000000004">
      <c r="A29" s="219"/>
      <c r="B29" s="219"/>
      <c r="C29" s="219"/>
      <c r="G29" s="219"/>
      <c r="H29" s="219"/>
    </row>
    <row r="30" spans="1:12" x14ac:dyDescent="0.55000000000000004">
      <c r="A30" s="226"/>
      <c r="B30" s="226"/>
      <c r="G30" s="226"/>
      <c r="H30" s="226"/>
    </row>
    <row r="31" spans="1:12" x14ac:dyDescent="0.55000000000000004">
      <c r="A31" s="226"/>
      <c r="B31" s="226"/>
      <c r="G31" s="226"/>
      <c r="H31" s="226"/>
    </row>
    <row r="32" spans="1:12" x14ac:dyDescent="0.55000000000000004">
      <c r="A32" s="226"/>
      <c r="B32" s="226"/>
      <c r="G32" s="226"/>
      <c r="H32" s="226"/>
    </row>
    <row r="34" spans="3:3" x14ac:dyDescent="0.55000000000000004">
      <c r="C34" s="227"/>
    </row>
  </sheetData>
  <mergeCells count="3">
    <mergeCell ref="E5:E21"/>
    <mergeCell ref="A1:A2"/>
    <mergeCell ref="E1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0917C-116B-4978-805D-6BDE285F6632}">
  <sheetPr>
    <tabColor theme="8" tint="0.39997558519241921"/>
  </sheetPr>
  <dimension ref="A1:G26"/>
  <sheetViews>
    <sheetView workbookViewId="0">
      <selection activeCell="F27" sqref="F27"/>
    </sheetView>
  </sheetViews>
  <sheetFormatPr defaultRowHeight="23.25" x14ac:dyDescent="0.5"/>
  <cols>
    <col min="1" max="1" width="9.140625" style="4"/>
    <col min="2" max="2" width="94.140625" style="4" customWidth="1"/>
    <col min="3" max="3" width="13.85546875" style="6" bestFit="1" customWidth="1"/>
    <col min="4" max="4" width="17.42578125" style="186" customWidth="1"/>
    <col min="5" max="5" width="13.85546875" style="6" bestFit="1" customWidth="1"/>
    <col min="6" max="16384" width="9.140625" style="4"/>
  </cols>
  <sheetData>
    <row r="1" spans="1:5" ht="21" x14ac:dyDescent="0.35">
      <c r="B1" s="4" t="s">
        <v>507</v>
      </c>
      <c r="D1" s="6">
        <v>7451528</v>
      </c>
    </row>
    <row r="2" spans="1:5" x14ac:dyDescent="0.5">
      <c r="B2" s="4" t="s">
        <v>505</v>
      </c>
      <c r="D2" s="186">
        <f>SUM(D5+D17+D24)</f>
        <v>7433872</v>
      </c>
    </row>
    <row r="3" spans="1:5" x14ac:dyDescent="0.5">
      <c r="B3" s="209" t="s">
        <v>506</v>
      </c>
      <c r="D3" s="208">
        <f>SUM(D1-D2)</f>
        <v>17656</v>
      </c>
    </row>
    <row r="4" spans="1:5" x14ac:dyDescent="0.5">
      <c r="D4" s="187"/>
    </row>
    <row r="5" spans="1:5" ht="21.75" thickBot="1" x14ac:dyDescent="0.4">
      <c r="A5" s="296" t="s">
        <v>497</v>
      </c>
      <c r="B5" s="297"/>
      <c r="D5" s="182">
        <f>SUM(D6+D12)</f>
        <v>6731590</v>
      </c>
    </row>
    <row r="6" spans="1:5" ht="24" thickTop="1" x14ac:dyDescent="0.5">
      <c r="B6" s="8" t="s">
        <v>349</v>
      </c>
      <c r="D6" s="187">
        <f>SUM(C7:C9)</f>
        <v>3084610</v>
      </c>
    </row>
    <row r="7" spans="1:5" x14ac:dyDescent="0.5">
      <c r="A7" s="4">
        <v>1</v>
      </c>
      <c r="B7" s="4" t="s">
        <v>494</v>
      </c>
      <c r="C7" s="6">
        <v>254900</v>
      </c>
    </row>
    <row r="8" spans="1:5" x14ac:dyDescent="0.5">
      <c r="A8" s="4">
        <v>2</v>
      </c>
      <c r="B8" s="4" t="s">
        <v>483</v>
      </c>
      <c r="C8" s="6">
        <v>651510</v>
      </c>
    </row>
    <row r="9" spans="1:5" x14ac:dyDescent="0.5">
      <c r="A9" s="4">
        <v>3</v>
      </c>
      <c r="B9" s="4" t="s">
        <v>484</v>
      </c>
      <c r="C9" s="6">
        <v>2178200</v>
      </c>
    </row>
    <row r="10" spans="1:5" x14ac:dyDescent="0.5">
      <c r="B10" s="4" t="s">
        <v>485</v>
      </c>
      <c r="C10" s="167"/>
    </row>
    <row r="11" spans="1:5" x14ac:dyDescent="0.5">
      <c r="C11" s="167"/>
    </row>
    <row r="12" spans="1:5" x14ac:dyDescent="0.5">
      <c r="B12" s="8" t="s">
        <v>486</v>
      </c>
      <c r="D12" s="187">
        <f>SUM(C13:C17)</f>
        <v>3646980</v>
      </c>
    </row>
    <row r="13" spans="1:5" ht="24.75" x14ac:dyDescent="0.5">
      <c r="B13" s="181" t="s">
        <v>487</v>
      </c>
      <c r="C13" s="6">
        <v>2191150</v>
      </c>
    </row>
    <row r="14" spans="1:5" x14ac:dyDescent="0.5">
      <c r="B14" s="4" t="s">
        <v>495</v>
      </c>
      <c r="C14" s="6">
        <v>180830</v>
      </c>
    </row>
    <row r="15" spans="1:5" x14ac:dyDescent="0.5">
      <c r="B15" s="4" t="s">
        <v>496</v>
      </c>
      <c r="C15" s="6">
        <v>1275000</v>
      </c>
      <c r="E15" s="6">
        <f>+C15/75</f>
        <v>17000</v>
      </c>
    </row>
    <row r="17" spans="1:7" x14ac:dyDescent="0.5">
      <c r="A17" s="8" t="s">
        <v>498</v>
      </c>
      <c r="D17" s="187">
        <f>SUM(C18:C22)</f>
        <v>482034</v>
      </c>
    </row>
    <row r="18" spans="1:7" ht="21.75" x14ac:dyDescent="0.4">
      <c r="A18" s="4">
        <v>1</v>
      </c>
      <c r="B18" s="183" t="s">
        <v>499</v>
      </c>
      <c r="C18" s="6">
        <v>66034</v>
      </c>
      <c r="D18" s="188"/>
      <c r="E18" s="184"/>
      <c r="F18"/>
      <c r="G18" s="183"/>
    </row>
    <row r="19" spans="1:7" x14ac:dyDescent="0.35">
      <c r="A19" s="4">
        <v>2</v>
      </c>
      <c r="B19" s="183" t="s">
        <v>500</v>
      </c>
      <c r="C19" s="6">
        <v>5000</v>
      </c>
      <c r="D19" s="189"/>
      <c r="E19"/>
      <c r="F19" s="183"/>
      <c r="G19"/>
    </row>
    <row r="20" spans="1:7" x14ac:dyDescent="0.35">
      <c r="A20" s="4">
        <v>3</v>
      </c>
      <c r="B20" s="183" t="s">
        <v>501</v>
      </c>
      <c r="C20" s="6">
        <v>11000</v>
      </c>
      <c r="D20" s="189"/>
      <c r="E20"/>
      <c r="F20" s="183"/>
      <c r="G20"/>
    </row>
    <row r="21" spans="1:7" x14ac:dyDescent="0.35">
      <c r="A21" s="4">
        <v>4</v>
      </c>
      <c r="B21" s="183" t="s">
        <v>502</v>
      </c>
      <c r="C21" s="185">
        <v>300000</v>
      </c>
      <c r="D21" s="189"/>
      <c r="E21"/>
      <c r="F21"/>
      <c r="G21"/>
    </row>
    <row r="22" spans="1:7" ht="21.75" x14ac:dyDescent="0.4">
      <c r="A22" s="4">
        <v>5</v>
      </c>
      <c r="B22" s="183" t="s">
        <v>503</v>
      </c>
      <c r="C22" s="6">
        <v>100000</v>
      </c>
      <c r="D22" s="188"/>
      <c r="E22"/>
      <c r="F22"/>
      <c r="G22"/>
    </row>
    <row r="23" spans="1:7" ht="21.75" x14ac:dyDescent="0.4">
      <c r="B23" s="183"/>
      <c r="C23" s="183"/>
      <c r="D23" s="188"/>
      <c r="E23"/>
      <c r="F23"/>
      <c r="G23"/>
    </row>
    <row r="24" spans="1:7" x14ac:dyDescent="0.35">
      <c r="A24" s="8" t="s">
        <v>504</v>
      </c>
      <c r="B24" s="183"/>
      <c r="C24" s="184"/>
      <c r="D24" s="190">
        <v>220248</v>
      </c>
      <c r="E24"/>
      <c r="F24"/>
      <c r="G24"/>
    </row>
    <row r="25" spans="1:7" x14ac:dyDescent="0.5">
      <c r="A25" s="4">
        <v>1</v>
      </c>
      <c r="B25" s="183" t="s">
        <v>534</v>
      </c>
    </row>
    <row r="26" spans="1:7" x14ac:dyDescent="0.5">
      <c r="A26" s="4">
        <v>2</v>
      </c>
      <c r="B26" s="183" t="s">
        <v>535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AB2E-28F6-45CE-BF7C-1B86D110AA6C}">
  <sheetPr>
    <tabColor theme="8" tint="0.39997558519241921"/>
  </sheetPr>
  <dimension ref="A1:T37"/>
  <sheetViews>
    <sheetView topLeftCell="A13" workbookViewId="0">
      <selection activeCell="C30" sqref="C30"/>
    </sheetView>
  </sheetViews>
  <sheetFormatPr defaultRowHeight="21" x14ac:dyDescent="0.25"/>
  <cols>
    <col min="1" max="1" width="6" style="164" customWidth="1"/>
    <col min="2" max="2" width="40.85546875" style="145" customWidth="1"/>
    <col min="3" max="3" width="24.42578125" style="145" bestFit="1" customWidth="1"/>
    <col min="4" max="4" width="10.140625" style="164" customWidth="1"/>
    <col min="5" max="5" width="6.42578125" style="164" customWidth="1"/>
    <col min="6" max="6" width="12.7109375" style="146" customWidth="1"/>
    <col min="7" max="7" width="13.140625" style="146" customWidth="1"/>
    <col min="8" max="8" width="10" style="165" customWidth="1"/>
    <col min="9" max="9" width="8.5703125" style="166" customWidth="1"/>
    <col min="10" max="10" width="7.5703125" style="166" customWidth="1"/>
    <col min="11" max="11" width="7.7109375" style="166" customWidth="1"/>
    <col min="12" max="12" width="7.42578125" style="166" customWidth="1"/>
    <col min="13" max="13" width="26.28515625" style="166" customWidth="1"/>
    <col min="14" max="14" width="54.42578125" style="145" customWidth="1"/>
    <col min="15" max="16" width="9.140625" style="145"/>
    <col min="17" max="17" width="13" style="146" bestFit="1" customWidth="1"/>
    <col min="18" max="18" width="10.28515625" style="146" bestFit="1" customWidth="1"/>
    <col min="19" max="19" width="12.85546875" style="146" bestFit="1" customWidth="1"/>
    <col min="20" max="20" width="10.28515625" style="146" bestFit="1" customWidth="1"/>
    <col min="21" max="256" width="9.140625" style="145"/>
    <col min="257" max="257" width="6" style="145" customWidth="1"/>
    <col min="258" max="258" width="20.42578125" style="145" customWidth="1"/>
    <col min="259" max="259" width="24.42578125" style="145" bestFit="1" customWidth="1"/>
    <col min="260" max="261" width="6.42578125" style="145" customWidth="1"/>
    <col min="262" max="262" width="7.85546875" style="145" customWidth="1"/>
    <col min="263" max="264" width="10" style="145" customWidth="1"/>
    <col min="265" max="265" width="8.5703125" style="145" customWidth="1"/>
    <col min="266" max="266" width="7.5703125" style="145" customWidth="1"/>
    <col min="267" max="267" width="7.7109375" style="145" customWidth="1"/>
    <col min="268" max="268" width="7.42578125" style="145" customWidth="1"/>
    <col min="269" max="269" width="18.28515625" style="145" customWidth="1"/>
    <col min="270" max="270" width="35.42578125" style="145" customWidth="1"/>
    <col min="271" max="272" width="9.140625" style="145"/>
    <col min="273" max="273" width="13" style="145" bestFit="1" customWidth="1"/>
    <col min="274" max="274" width="10.28515625" style="145" bestFit="1" customWidth="1"/>
    <col min="275" max="275" width="12.85546875" style="145" bestFit="1" customWidth="1"/>
    <col min="276" max="276" width="10.28515625" style="145" bestFit="1" customWidth="1"/>
    <col min="277" max="512" width="9.140625" style="145"/>
    <col min="513" max="513" width="6" style="145" customWidth="1"/>
    <col min="514" max="514" width="20.42578125" style="145" customWidth="1"/>
    <col min="515" max="515" width="24.42578125" style="145" bestFit="1" customWidth="1"/>
    <col min="516" max="517" width="6.42578125" style="145" customWidth="1"/>
    <col min="518" max="518" width="7.85546875" style="145" customWidth="1"/>
    <col min="519" max="520" width="10" style="145" customWidth="1"/>
    <col min="521" max="521" width="8.5703125" style="145" customWidth="1"/>
    <col min="522" max="522" width="7.5703125" style="145" customWidth="1"/>
    <col min="523" max="523" width="7.7109375" style="145" customWidth="1"/>
    <col min="524" max="524" width="7.42578125" style="145" customWidth="1"/>
    <col min="525" max="525" width="18.28515625" style="145" customWidth="1"/>
    <col min="526" max="526" width="35.42578125" style="145" customWidth="1"/>
    <col min="527" max="528" width="9.140625" style="145"/>
    <col min="529" max="529" width="13" style="145" bestFit="1" customWidth="1"/>
    <col min="530" max="530" width="10.28515625" style="145" bestFit="1" customWidth="1"/>
    <col min="531" max="531" width="12.85546875" style="145" bestFit="1" customWidth="1"/>
    <col min="532" max="532" width="10.28515625" style="145" bestFit="1" customWidth="1"/>
    <col min="533" max="768" width="9.140625" style="145"/>
    <col min="769" max="769" width="6" style="145" customWidth="1"/>
    <col min="770" max="770" width="20.42578125" style="145" customWidth="1"/>
    <col min="771" max="771" width="24.42578125" style="145" bestFit="1" customWidth="1"/>
    <col min="772" max="773" width="6.42578125" style="145" customWidth="1"/>
    <col min="774" max="774" width="7.85546875" style="145" customWidth="1"/>
    <col min="775" max="776" width="10" style="145" customWidth="1"/>
    <col min="777" max="777" width="8.5703125" style="145" customWidth="1"/>
    <col min="778" max="778" width="7.5703125" style="145" customWidth="1"/>
    <col min="779" max="779" width="7.7109375" style="145" customWidth="1"/>
    <col min="780" max="780" width="7.42578125" style="145" customWidth="1"/>
    <col min="781" max="781" width="18.28515625" style="145" customWidth="1"/>
    <col min="782" max="782" width="35.42578125" style="145" customWidth="1"/>
    <col min="783" max="784" width="9.140625" style="145"/>
    <col min="785" max="785" width="13" style="145" bestFit="1" customWidth="1"/>
    <col min="786" max="786" width="10.28515625" style="145" bestFit="1" customWidth="1"/>
    <col min="787" max="787" width="12.85546875" style="145" bestFit="1" customWidth="1"/>
    <col min="788" max="788" width="10.28515625" style="145" bestFit="1" customWidth="1"/>
    <col min="789" max="1024" width="9.140625" style="145"/>
    <col min="1025" max="1025" width="6" style="145" customWidth="1"/>
    <col min="1026" max="1026" width="20.42578125" style="145" customWidth="1"/>
    <col min="1027" max="1027" width="24.42578125" style="145" bestFit="1" customWidth="1"/>
    <col min="1028" max="1029" width="6.42578125" style="145" customWidth="1"/>
    <col min="1030" max="1030" width="7.85546875" style="145" customWidth="1"/>
    <col min="1031" max="1032" width="10" style="145" customWidth="1"/>
    <col min="1033" max="1033" width="8.5703125" style="145" customWidth="1"/>
    <col min="1034" max="1034" width="7.5703125" style="145" customWidth="1"/>
    <col min="1035" max="1035" width="7.7109375" style="145" customWidth="1"/>
    <col min="1036" max="1036" width="7.42578125" style="145" customWidth="1"/>
    <col min="1037" max="1037" width="18.28515625" style="145" customWidth="1"/>
    <col min="1038" max="1038" width="35.42578125" style="145" customWidth="1"/>
    <col min="1039" max="1040" width="9.140625" style="145"/>
    <col min="1041" max="1041" width="13" style="145" bestFit="1" customWidth="1"/>
    <col min="1042" max="1042" width="10.28515625" style="145" bestFit="1" customWidth="1"/>
    <col min="1043" max="1043" width="12.85546875" style="145" bestFit="1" customWidth="1"/>
    <col min="1044" max="1044" width="10.28515625" style="145" bestFit="1" customWidth="1"/>
    <col min="1045" max="1280" width="9.140625" style="145"/>
    <col min="1281" max="1281" width="6" style="145" customWidth="1"/>
    <col min="1282" max="1282" width="20.42578125" style="145" customWidth="1"/>
    <col min="1283" max="1283" width="24.42578125" style="145" bestFit="1" customWidth="1"/>
    <col min="1284" max="1285" width="6.42578125" style="145" customWidth="1"/>
    <col min="1286" max="1286" width="7.85546875" style="145" customWidth="1"/>
    <col min="1287" max="1288" width="10" style="145" customWidth="1"/>
    <col min="1289" max="1289" width="8.5703125" style="145" customWidth="1"/>
    <col min="1290" max="1290" width="7.5703125" style="145" customWidth="1"/>
    <col min="1291" max="1291" width="7.7109375" style="145" customWidth="1"/>
    <col min="1292" max="1292" width="7.42578125" style="145" customWidth="1"/>
    <col min="1293" max="1293" width="18.28515625" style="145" customWidth="1"/>
    <col min="1294" max="1294" width="35.42578125" style="145" customWidth="1"/>
    <col min="1295" max="1296" width="9.140625" style="145"/>
    <col min="1297" max="1297" width="13" style="145" bestFit="1" customWidth="1"/>
    <col min="1298" max="1298" width="10.28515625" style="145" bestFit="1" customWidth="1"/>
    <col min="1299" max="1299" width="12.85546875" style="145" bestFit="1" customWidth="1"/>
    <col min="1300" max="1300" width="10.28515625" style="145" bestFit="1" customWidth="1"/>
    <col min="1301" max="1536" width="9.140625" style="145"/>
    <col min="1537" max="1537" width="6" style="145" customWidth="1"/>
    <col min="1538" max="1538" width="20.42578125" style="145" customWidth="1"/>
    <col min="1539" max="1539" width="24.42578125" style="145" bestFit="1" customWidth="1"/>
    <col min="1540" max="1541" width="6.42578125" style="145" customWidth="1"/>
    <col min="1542" max="1542" width="7.85546875" style="145" customWidth="1"/>
    <col min="1543" max="1544" width="10" style="145" customWidth="1"/>
    <col min="1545" max="1545" width="8.5703125" style="145" customWidth="1"/>
    <col min="1546" max="1546" width="7.5703125" style="145" customWidth="1"/>
    <col min="1547" max="1547" width="7.7109375" style="145" customWidth="1"/>
    <col min="1548" max="1548" width="7.42578125" style="145" customWidth="1"/>
    <col min="1549" max="1549" width="18.28515625" style="145" customWidth="1"/>
    <col min="1550" max="1550" width="35.42578125" style="145" customWidth="1"/>
    <col min="1551" max="1552" width="9.140625" style="145"/>
    <col min="1553" max="1553" width="13" style="145" bestFit="1" customWidth="1"/>
    <col min="1554" max="1554" width="10.28515625" style="145" bestFit="1" customWidth="1"/>
    <col min="1555" max="1555" width="12.85546875" style="145" bestFit="1" customWidth="1"/>
    <col min="1556" max="1556" width="10.28515625" style="145" bestFit="1" customWidth="1"/>
    <col min="1557" max="1792" width="9.140625" style="145"/>
    <col min="1793" max="1793" width="6" style="145" customWidth="1"/>
    <col min="1794" max="1794" width="20.42578125" style="145" customWidth="1"/>
    <col min="1795" max="1795" width="24.42578125" style="145" bestFit="1" customWidth="1"/>
    <col min="1796" max="1797" width="6.42578125" style="145" customWidth="1"/>
    <col min="1798" max="1798" width="7.85546875" style="145" customWidth="1"/>
    <col min="1799" max="1800" width="10" style="145" customWidth="1"/>
    <col min="1801" max="1801" width="8.5703125" style="145" customWidth="1"/>
    <col min="1802" max="1802" width="7.5703125" style="145" customWidth="1"/>
    <col min="1803" max="1803" width="7.7109375" style="145" customWidth="1"/>
    <col min="1804" max="1804" width="7.42578125" style="145" customWidth="1"/>
    <col min="1805" max="1805" width="18.28515625" style="145" customWidth="1"/>
    <col min="1806" max="1806" width="35.42578125" style="145" customWidth="1"/>
    <col min="1807" max="1808" width="9.140625" style="145"/>
    <col min="1809" max="1809" width="13" style="145" bestFit="1" customWidth="1"/>
    <col min="1810" max="1810" width="10.28515625" style="145" bestFit="1" customWidth="1"/>
    <col min="1811" max="1811" width="12.85546875" style="145" bestFit="1" customWidth="1"/>
    <col min="1812" max="1812" width="10.28515625" style="145" bestFit="1" customWidth="1"/>
    <col min="1813" max="2048" width="9.140625" style="145"/>
    <col min="2049" max="2049" width="6" style="145" customWidth="1"/>
    <col min="2050" max="2050" width="20.42578125" style="145" customWidth="1"/>
    <col min="2051" max="2051" width="24.42578125" style="145" bestFit="1" customWidth="1"/>
    <col min="2052" max="2053" width="6.42578125" style="145" customWidth="1"/>
    <col min="2054" max="2054" width="7.85546875" style="145" customWidth="1"/>
    <col min="2055" max="2056" width="10" style="145" customWidth="1"/>
    <col min="2057" max="2057" width="8.5703125" style="145" customWidth="1"/>
    <col min="2058" max="2058" width="7.5703125" style="145" customWidth="1"/>
    <col min="2059" max="2059" width="7.7109375" style="145" customWidth="1"/>
    <col min="2060" max="2060" width="7.42578125" style="145" customWidth="1"/>
    <col min="2061" max="2061" width="18.28515625" style="145" customWidth="1"/>
    <col min="2062" max="2062" width="35.42578125" style="145" customWidth="1"/>
    <col min="2063" max="2064" width="9.140625" style="145"/>
    <col min="2065" max="2065" width="13" style="145" bestFit="1" customWidth="1"/>
    <col min="2066" max="2066" width="10.28515625" style="145" bestFit="1" customWidth="1"/>
    <col min="2067" max="2067" width="12.85546875" style="145" bestFit="1" customWidth="1"/>
    <col min="2068" max="2068" width="10.28515625" style="145" bestFit="1" customWidth="1"/>
    <col min="2069" max="2304" width="9.140625" style="145"/>
    <col min="2305" max="2305" width="6" style="145" customWidth="1"/>
    <col min="2306" max="2306" width="20.42578125" style="145" customWidth="1"/>
    <col min="2307" max="2307" width="24.42578125" style="145" bestFit="1" customWidth="1"/>
    <col min="2308" max="2309" width="6.42578125" style="145" customWidth="1"/>
    <col min="2310" max="2310" width="7.85546875" style="145" customWidth="1"/>
    <col min="2311" max="2312" width="10" style="145" customWidth="1"/>
    <col min="2313" max="2313" width="8.5703125" style="145" customWidth="1"/>
    <col min="2314" max="2314" width="7.5703125" style="145" customWidth="1"/>
    <col min="2315" max="2315" width="7.7109375" style="145" customWidth="1"/>
    <col min="2316" max="2316" width="7.42578125" style="145" customWidth="1"/>
    <col min="2317" max="2317" width="18.28515625" style="145" customWidth="1"/>
    <col min="2318" max="2318" width="35.42578125" style="145" customWidth="1"/>
    <col min="2319" max="2320" width="9.140625" style="145"/>
    <col min="2321" max="2321" width="13" style="145" bestFit="1" customWidth="1"/>
    <col min="2322" max="2322" width="10.28515625" style="145" bestFit="1" customWidth="1"/>
    <col min="2323" max="2323" width="12.85546875" style="145" bestFit="1" customWidth="1"/>
    <col min="2324" max="2324" width="10.28515625" style="145" bestFit="1" customWidth="1"/>
    <col min="2325" max="2560" width="9.140625" style="145"/>
    <col min="2561" max="2561" width="6" style="145" customWidth="1"/>
    <col min="2562" max="2562" width="20.42578125" style="145" customWidth="1"/>
    <col min="2563" max="2563" width="24.42578125" style="145" bestFit="1" customWidth="1"/>
    <col min="2564" max="2565" width="6.42578125" style="145" customWidth="1"/>
    <col min="2566" max="2566" width="7.85546875" style="145" customWidth="1"/>
    <col min="2567" max="2568" width="10" style="145" customWidth="1"/>
    <col min="2569" max="2569" width="8.5703125" style="145" customWidth="1"/>
    <col min="2570" max="2570" width="7.5703125" style="145" customWidth="1"/>
    <col min="2571" max="2571" width="7.7109375" style="145" customWidth="1"/>
    <col min="2572" max="2572" width="7.42578125" style="145" customWidth="1"/>
    <col min="2573" max="2573" width="18.28515625" style="145" customWidth="1"/>
    <col min="2574" max="2574" width="35.42578125" style="145" customWidth="1"/>
    <col min="2575" max="2576" width="9.140625" style="145"/>
    <col min="2577" max="2577" width="13" style="145" bestFit="1" customWidth="1"/>
    <col min="2578" max="2578" width="10.28515625" style="145" bestFit="1" customWidth="1"/>
    <col min="2579" max="2579" width="12.85546875" style="145" bestFit="1" customWidth="1"/>
    <col min="2580" max="2580" width="10.28515625" style="145" bestFit="1" customWidth="1"/>
    <col min="2581" max="2816" width="9.140625" style="145"/>
    <col min="2817" max="2817" width="6" style="145" customWidth="1"/>
    <col min="2818" max="2818" width="20.42578125" style="145" customWidth="1"/>
    <col min="2819" max="2819" width="24.42578125" style="145" bestFit="1" customWidth="1"/>
    <col min="2820" max="2821" width="6.42578125" style="145" customWidth="1"/>
    <col min="2822" max="2822" width="7.85546875" style="145" customWidth="1"/>
    <col min="2823" max="2824" width="10" style="145" customWidth="1"/>
    <col min="2825" max="2825" width="8.5703125" style="145" customWidth="1"/>
    <col min="2826" max="2826" width="7.5703125" style="145" customWidth="1"/>
    <col min="2827" max="2827" width="7.7109375" style="145" customWidth="1"/>
    <col min="2828" max="2828" width="7.42578125" style="145" customWidth="1"/>
    <col min="2829" max="2829" width="18.28515625" style="145" customWidth="1"/>
    <col min="2830" max="2830" width="35.42578125" style="145" customWidth="1"/>
    <col min="2831" max="2832" width="9.140625" style="145"/>
    <col min="2833" max="2833" width="13" style="145" bestFit="1" customWidth="1"/>
    <col min="2834" max="2834" width="10.28515625" style="145" bestFit="1" customWidth="1"/>
    <col min="2835" max="2835" width="12.85546875" style="145" bestFit="1" customWidth="1"/>
    <col min="2836" max="2836" width="10.28515625" style="145" bestFit="1" customWidth="1"/>
    <col min="2837" max="3072" width="9.140625" style="145"/>
    <col min="3073" max="3073" width="6" style="145" customWidth="1"/>
    <col min="3074" max="3074" width="20.42578125" style="145" customWidth="1"/>
    <col min="3075" max="3075" width="24.42578125" style="145" bestFit="1" customWidth="1"/>
    <col min="3076" max="3077" width="6.42578125" style="145" customWidth="1"/>
    <col min="3078" max="3078" width="7.85546875" style="145" customWidth="1"/>
    <col min="3079" max="3080" width="10" style="145" customWidth="1"/>
    <col min="3081" max="3081" width="8.5703125" style="145" customWidth="1"/>
    <col min="3082" max="3082" width="7.5703125" style="145" customWidth="1"/>
    <col min="3083" max="3083" width="7.7109375" style="145" customWidth="1"/>
    <col min="3084" max="3084" width="7.42578125" style="145" customWidth="1"/>
    <col min="3085" max="3085" width="18.28515625" style="145" customWidth="1"/>
    <col min="3086" max="3086" width="35.42578125" style="145" customWidth="1"/>
    <col min="3087" max="3088" width="9.140625" style="145"/>
    <col min="3089" max="3089" width="13" style="145" bestFit="1" customWidth="1"/>
    <col min="3090" max="3090" width="10.28515625" style="145" bestFit="1" customWidth="1"/>
    <col min="3091" max="3091" width="12.85546875" style="145" bestFit="1" customWidth="1"/>
    <col min="3092" max="3092" width="10.28515625" style="145" bestFit="1" customWidth="1"/>
    <col min="3093" max="3328" width="9.140625" style="145"/>
    <col min="3329" max="3329" width="6" style="145" customWidth="1"/>
    <col min="3330" max="3330" width="20.42578125" style="145" customWidth="1"/>
    <col min="3331" max="3331" width="24.42578125" style="145" bestFit="1" customWidth="1"/>
    <col min="3332" max="3333" width="6.42578125" style="145" customWidth="1"/>
    <col min="3334" max="3334" width="7.85546875" style="145" customWidth="1"/>
    <col min="3335" max="3336" width="10" style="145" customWidth="1"/>
    <col min="3337" max="3337" width="8.5703125" style="145" customWidth="1"/>
    <col min="3338" max="3338" width="7.5703125" style="145" customWidth="1"/>
    <col min="3339" max="3339" width="7.7109375" style="145" customWidth="1"/>
    <col min="3340" max="3340" width="7.42578125" style="145" customWidth="1"/>
    <col min="3341" max="3341" width="18.28515625" style="145" customWidth="1"/>
    <col min="3342" max="3342" width="35.42578125" style="145" customWidth="1"/>
    <col min="3343" max="3344" width="9.140625" style="145"/>
    <col min="3345" max="3345" width="13" style="145" bestFit="1" customWidth="1"/>
    <col min="3346" max="3346" width="10.28515625" style="145" bestFit="1" customWidth="1"/>
    <col min="3347" max="3347" width="12.85546875" style="145" bestFit="1" customWidth="1"/>
    <col min="3348" max="3348" width="10.28515625" style="145" bestFit="1" customWidth="1"/>
    <col min="3349" max="3584" width="9.140625" style="145"/>
    <col min="3585" max="3585" width="6" style="145" customWidth="1"/>
    <col min="3586" max="3586" width="20.42578125" style="145" customWidth="1"/>
    <col min="3587" max="3587" width="24.42578125" style="145" bestFit="1" customWidth="1"/>
    <col min="3588" max="3589" width="6.42578125" style="145" customWidth="1"/>
    <col min="3590" max="3590" width="7.85546875" style="145" customWidth="1"/>
    <col min="3591" max="3592" width="10" style="145" customWidth="1"/>
    <col min="3593" max="3593" width="8.5703125" style="145" customWidth="1"/>
    <col min="3594" max="3594" width="7.5703125" style="145" customWidth="1"/>
    <col min="3595" max="3595" width="7.7109375" style="145" customWidth="1"/>
    <col min="3596" max="3596" width="7.42578125" style="145" customWidth="1"/>
    <col min="3597" max="3597" width="18.28515625" style="145" customWidth="1"/>
    <col min="3598" max="3598" width="35.42578125" style="145" customWidth="1"/>
    <col min="3599" max="3600" width="9.140625" style="145"/>
    <col min="3601" max="3601" width="13" style="145" bestFit="1" customWidth="1"/>
    <col min="3602" max="3602" width="10.28515625" style="145" bestFit="1" customWidth="1"/>
    <col min="3603" max="3603" width="12.85546875" style="145" bestFit="1" customWidth="1"/>
    <col min="3604" max="3604" width="10.28515625" style="145" bestFit="1" customWidth="1"/>
    <col min="3605" max="3840" width="9.140625" style="145"/>
    <col min="3841" max="3841" width="6" style="145" customWidth="1"/>
    <col min="3842" max="3842" width="20.42578125" style="145" customWidth="1"/>
    <col min="3843" max="3843" width="24.42578125" style="145" bestFit="1" customWidth="1"/>
    <col min="3844" max="3845" width="6.42578125" style="145" customWidth="1"/>
    <col min="3846" max="3846" width="7.85546875" style="145" customWidth="1"/>
    <col min="3847" max="3848" width="10" style="145" customWidth="1"/>
    <col min="3849" max="3849" width="8.5703125" style="145" customWidth="1"/>
    <col min="3850" max="3850" width="7.5703125" style="145" customWidth="1"/>
    <col min="3851" max="3851" width="7.7109375" style="145" customWidth="1"/>
    <col min="3852" max="3852" width="7.42578125" style="145" customWidth="1"/>
    <col min="3853" max="3853" width="18.28515625" style="145" customWidth="1"/>
    <col min="3854" max="3854" width="35.42578125" style="145" customWidth="1"/>
    <col min="3855" max="3856" width="9.140625" style="145"/>
    <col min="3857" max="3857" width="13" style="145" bestFit="1" customWidth="1"/>
    <col min="3858" max="3858" width="10.28515625" style="145" bestFit="1" customWidth="1"/>
    <col min="3859" max="3859" width="12.85546875" style="145" bestFit="1" customWidth="1"/>
    <col min="3860" max="3860" width="10.28515625" style="145" bestFit="1" customWidth="1"/>
    <col min="3861" max="4096" width="9.140625" style="145"/>
    <col min="4097" max="4097" width="6" style="145" customWidth="1"/>
    <col min="4098" max="4098" width="20.42578125" style="145" customWidth="1"/>
    <col min="4099" max="4099" width="24.42578125" style="145" bestFit="1" customWidth="1"/>
    <col min="4100" max="4101" width="6.42578125" style="145" customWidth="1"/>
    <col min="4102" max="4102" width="7.85546875" style="145" customWidth="1"/>
    <col min="4103" max="4104" width="10" style="145" customWidth="1"/>
    <col min="4105" max="4105" width="8.5703125" style="145" customWidth="1"/>
    <col min="4106" max="4106" width="7.5703125" style="145" customWidth="1"/>
    <col min="4107" max="4107" width="7.7109375" style="145" customWidth="1"/>
    <col min="4108" max="4108" width="7.42578125" style="145" customWidth="1"/>
    <col min="4109" max="4109" width="18.28515625" style="145" customWidth="1"/>
    <col min="4110" max="4110" width="35.42578125" style="145" customWidth="1"/>
    <col min="4111" max="4112" width="9.140625" style="145"/>
    <col min="4113" max="4113" width="13" style="145" bestFit="1" customWidth="1"/>
    <col min="4114" max="4114" width="10.28515625" style="145" bestFit="1" customWidth="1"/>
    <col min="4115" max="4115" width="12.85546875" style="145" bestFit="1" customWidth="1"/>
    <col min="4116" max="4116" width="10.28515625" style="145" bestFit="1" customWidth="1"/>
    <col min="4117" max="4352" width="9.140625" style="145"/>
    <col min="4353" max="4353" width="6" style="145" customWidth="1"/>
    <col min="4354" max="4354" width="20.42578125" style="145" customWidth="1"/>
    <col min="4355" max="4355" width="24.42578125" style="145" bestFit="1" customWidth="1"/>
    <col min="4356" max="4357" width="6.42578125" style="145" customWidth="1"/>
    <col min="4358" max="4358" width="7.85546875" style="145" customWidth="1"/>
    <col min="4359" max="4360" width="10" style="145" customWidth="1"/>
    <col min="4361" max="4361" width="8.5703125" style="145" customWidth="1"/>
    <col min="4362" max="4362" width="7.5703125" style="145" customWidth="1"/>
    <col min="4363" max="4363" width="7.7109375" style="145" customWidth="1"/>
    <col min="4364" max="4364" width="7.42578125" style="145" customWidth="1"/>
    <col min="4365" max="4365" width="18.28515625" style="145" customWidth="1"/>
    <col min="4366" max="4366" width="35.42578125" style="145" customWidth="1"/>
    <col min="4367" max="4368" width="9.140625" style="145"/>
    <col min="4369" max="4369" width="13" style="145" bestFit="1" customWidth="1"/>
    <col min="4370" max="4370" width="10.28515625" style="145" bestFit="1" customWidth="1"/>
    <col min="4371" max="4371" width="12.85546875" style="145" bestFit="1" customWidth="1"/>
    <col min="4372" max="4372" width="10.28515625" style="145" bestFit="1" customWidth="1"/>
    <col min="4373" max="4608" width="9.140625" style="145"/>
    <col min="4609" max="4609" width="6" style="145" customWidth="1"/>
    <col min="4610" max="4610" width="20.42578125" style="145" customWidth="1"/>
    <col min="4611" max="4611" width="24.42578125" style="145" bestFit="1" customWidth="1"/>
    <col min="4612" max="4613" width="6.42578125" style="145" customWidth="1"/>
    <col min="4614" max="4614" width="7.85546875" style="145" customWidth="1"/>
    <col min="4615" max="4616" width="10" style="145" customWidth="1"/>
    <col min="4617" max="4617" width="8.5703125" style="145" customWidth="1"/>
    <col min="4618" max="4618" width="7.5703125" style="145" customWidth="1"/>
    <col min="4619" max="4619" width="7.7109375" style="145" customWidth="1"/>
    <col min="4620" max="4620" width="7.42578125" style="145" customWidth="1"/>
    <col min="4621" max="4621" width="18.28515625" style="145" customWidth="1"/>
    <col min="4622" max="4622" width="35.42578125" style="145" customWidth="1"/>
    <col min="4623" max="4624" width="9.140625" style="145"/>
    <col min="4625" max="4625" width="13" style="145" bestFit="1" customWidth="1"/>
    <col min="4626" max="4626" width="10.28515625" style="145" bestFit="1" customWidth="1"/>
    <col min="4627" max="4627" width="12.85546875" style="145" bestFit="1" customWidth="1"/>
    <col min="4628" max="4628" width="10.28515625" style="145" bestFit="1" customWidth="1"/>
    <col min="4629" max="4864" width="9.140625" style="145"/>
    <col min="4865" max="4865" width="6" style="145" customWidth="1"/>
    <col min="4866" max="4866" width="20.42578125" style="145" customWidth="1"/>
    <col min="4867" max="4867" width="24.42578125" style="145" bestFit="1" customWidth="1"/>
    <col min="4868" max="4869" width="6.42578125" style="145" customWidth="1"/>
    <col min="4870" max="4870" width="7.85546875" style="145" customWidth="1"/>
    <col min="4871" max="4872" width="10" style="145" customWidth="1"/>
    <col min="4873" max="4873" width="8.5703125" style="145" customWidth="1"/>
    <col min="4874" max="4874" width="7.5703125" style="145" customWidth="1"/>
    <col min="4875" max="4875" width="7.7109375" style="145" customWidth="1"/>
    <col min="4876" max="4876" width="7.42578125" style="145" customWidth="1"/>
    <col min="4877" max="4877" width="18.28515625" style="145" customWidth="1"/>
    <col min="4878" max="4878" width="35.42578125" style="145" customWidth="1"/>
    <col min="4879" max="4880" width="9.140625" style="145"/>
    <col min="4881" max="4881" width="13" style="145" bestFit="1" customWidth="1"/>
    <col min="4882" max="4882" width="10.28515625" style="145" bestFit="1" customWidth="1"/>
    <col min="4883" max="4883" width="12.85546875" style="145" bestFit="1" customWidth="1"/>
    <col min="4884" max="4884" width="10.28515625" style="145" bestFit="1" customWidth="1"/>
    <col min="4885" max="5120" width="9.140625" style="145"/>
    <col min="5121" max="5121" width="6" style="145" customWidth="1"/>
    <col min="5122" max="5122" width="20.42578125" style="145" customWidth="1"/>
    <col min="5123" max="5123" width="24.42578125" style="145" bestFit="1" customWidth="1"/>
    <col min="5124" max="5125" width="6.42578125" style="145" customWidth="1"/>
    <col min="5126" max="5126" width="7.85546875" style="145" customWidth="1"/>
    <col min="5127" max="5128" width="10" style="145" customWidth="1"/>
    <col min="5129" max="5129" width="8.5703125" style="145" customWidth="1"/>
    <col min="5130" max="5130" width="7.5703125" style="145" customWidth="1"/>
    <col min="5131" max="5131" width="7.7109375" style="145" customWidth="1"/>
    <col min="5132" max="5132" width="7.42578125" style="145" customWidth="1"/>
    <col min="5133" max="5133" width="18.28515625" style="145" customWidth="1"/>
    <col min="5134" max="5134" width="35.42578125" style="145" customWidth="1"/>
    <col min="5135" max="5136" width="9.140625" style="145"/>
    <col min="5137" max="5137" width="13" style="145" bestFit="1" customWidth="1"/>
    <col min="5138" max="5138" width="10.28515625" style="145" bestFit="1" customWidth="1"/>
    <col min="5139" max="5139" width="12.85546875" style="145" bestFit="1" customWidth="1"/>
    <col min="5140" max="5140" width="10.28515625" style="145" bestFit="1" customWidth="1"/>
    <col min="5141" max="5376" width="9.140625" style="145"/>
    <col min="5377" max="5377" width="6" style="145" customWidth="1"/>
    <col min="5378" max="5378" width="20.42578125" style="145" customWidth="1"/>
    <col min="5379" max="5379" width="24.42578125" style="145" bestFit="1" customWidth="1"/>
    <col min="5380" max="5381" width="6.42578125" style="145" customWidth="1"/>
    <col min="5382" max="5382" width="7.85546875" style="145" customWidth="1"/>
    <col min="5383" max="5384" width="10" style="145" customWidth="1"/>
    <col min="5385" max="5385" width="8.5703125" style="145" customWidth="1"/>
    <col min="5386" max="5386" width="7.5703125" style="145" customWidth="1"/>
    <col min="5387" max="5387" width="7.7109375" style="145" customWidth="1"/>
    <col min="5388" max="5388" width="7.42578125" style="145" customWidth="1"/>
    <col min="5389" max="5389" width="18.28515625" style="145" customWidth="1"/>
    <col min="5390" max="5390" width="35.42578125" style="145" customWidth="1"/>
    <col min="5391" max="5392" width="9.140625" style="145"/>
    <col min="5393" max="5393" width="13" style="145" bestFit="1" customWidth="1"/>
    <col min="5394" max="5394" width="10.28515625" style="145" bestFit="1" customWidth="1"/>
    <col min="5395" max="5395" width="12.85546875" style="145" bestFit="1" customWidth="1"/>
    <col min="5396" max="5396" width="10.28515625" style="145" bestFit="1" customWidth="1"/>
    <col min="5397" max="5632" width="9.140625" style="145"/>
    <col min="5633" max="5633" width="6" style="145" customWidth="1"/>
    <col min="5634" max="5634" width="20.42578125" style="145" customWidth="1"/>
    <col min="5635" max="5635" width="24.42578125" style="145" bestFit="1" customWidth="1"/>
    <col min="5636" max="5637" width="6.42578125" style="145" customWidth="1"/>
    <col min="5638" max="5638" width="7.85546875" style="145" customWidth="1"/>
    <col min="5639" max="5640" width="10" style="145" customWidth="1"/>
    <col min="5641" max="5641" width="8.5703125" style="145" customWidth="1"/>
    <col min="5642" max="5642" width="7.5703125" style="145" customWidth="1"/>
    <col min="5643" max="5643" width="7.7109375" style="145" customWidth="1"/>
    <col min="5644" max="5644" width="7.42578125" style="145" customWidth="1"/>
    <col min="5645" max="5645" width="18.28515625" style="145" customWidth="1"/>
    <col min="5646" max="5646" width="35.42578125" style="145" customWidth="1"/>
    <col min="5647" max="5648" width="9.140625" style="145"/>
    <col min="5649" max="5649" width="13" style="145" bestFit="1" customWidth="1"/>
    <col min="5650" max="5650" width="10.28515625" style="145" bestFit="1" customWidth="1"/>
    <col min="5651" max="5651" width="12.85546875" style="145" bestFit="1" customWidth="1"/>
    <col min="5652" max="5652" width="10.28515625" style="145" bestFit="1" customWidth="1"/>
    <col min="5653" max="5888" width="9.140625" style="145"/>
    <col min="5889" max="5889" width="6" style="145" customWidth="1"/>
    <col min="5890" max="5890" width="20.42578125" style="145" customWidth="1"/>
    <col min="5891" max="5891" width="24.42578125" style="145" bestFit="1" customWidth="1"/>
    <col min="5892" max="5893" width="6.42578125" style="145" customWidth="1"/>
    <col min="5894" max="5894" width="7.85546875" style="145" customWidth="1"/>
    <col min="5895" max="5896" width="10" style="145" customWidth="1"/>
    <col min="5897" max="5897" width="8.5703125" style="145" customWidth="1"/>
    <col min="5898" max="5898" width="7.5703125" style="145" customWidth="1"/>
    <col min="5899" max="5899" width="7.7109375" style="145" customWidth="1"/>
    <col min="5900" max="5900" width="7.42578125" style="145" customWidth="1"/>
    <col min="5901" max="5901" width="18.28515625" style="145" customWidth="1"/>
    <col min="5902" max="5902" width="35.42578125" style="145" customWidth="1"/>
    <col min="5903" max="5904" width="9.140625" style="145"/>
    <col min="5905" max="5905" width="13" style="145" bestFit="1" customWidth="1"/>
    <col min="5906" max="5906" width="10.28515625" style="145" bestFit="1" customWidth="1"/>
    <col min="5907" max="5907" width="12.85546875" style="145" bestFit="1" customWidth="1"/>
    <col min="5908" max="5908" width="10.28515625" style="145" bestFit="1" customWidth="1"/>
    <col min="5909" max="6144" width="9.140625" style="145"/>
    <col min="6145" max="6145" width="6" style="145" customWidth="1"/>
    <col min="6146" max="6146" width="20.42578125" style="145" customWidth="1"/>
    <col min="6147" max="6147" width="24.42578125" style="145" bestFit="1" customWidth="1"/>
    <col min="6148" max="6149" width="6.42578125" style="145" customWidth="1"/>
    <col min="6150" max="6150" width="7.85546875" style="145" customWidth="1"/>
    <col min="6151" max="6152" width="10" style="145" customWidth="1"/>
    <col min="6153" max="6153" width="8.5703125" style="145" customWidth="1"/>
    <col min="6154" max="6154" width="7.5703125" style="145" customWidth="1"/>
    <col min="6155" max="6155" width="7.7109375" style="145" customWidth="1"/>
    <col min="6156" max="6156" width="7.42578125" style="145" customWidth="1"/>
    <col min="6157" max="6157" width="18.28515625" style="145" customWidth="1"/>
    <col min="6158" max="6158" width="35.42578125" style="145" customWidth="1"/>
    <col min="6159" max="6160" width="9.140625" style="145"/>
    <col min="6161" max="6161" width="13" style="145" bestFit="1" customWidth="1"/>
    <col min="6162" max="6162" width="10.28515625" style="145" bestFit="1" customWidth="1"/>
    <col min="6163" max="6163" width="12.85546875" style="145" bestFit="1" customWidth="1"/>
    <col min="6164" max="6164" width="10.28515625" style="145" bestFit="1" customWidth="1"/>
    <col min="6165" max="6400" width="9.140625" style="145"/>
    <col min="6401" max="6401" width="6" style="145" customWidth="1"/>
    <col min="6402" max="6402" width="20.42578125" style="145" customWidth="1"/>
    <col min="6403" max="6403" width="24.42578125" style="145" bestFit="1" customWidth="1"/>
    <col min="6404" max="6405" width="6.42578125" style="145" customWidth="1"/>
    <col min="6406" max="6406" width="7.85546875" style="145" customWidth="1"/>
    <col min="6407" max="6408" width="10" style="145" customWidth="1"/>
    <col min="6409" max="6409" width="8.5703125" style="145" customWidth="1"/>
    <col min="6410" max="6410" width="7.5703125" style="145" customWidth="1"/>
    <col min="6411" max="6411" width="7.7109375" style="145" customWidth="1"/>
    <col min="6412" max="6412" width="7.42578125" style="145" customWidth="1"/>
    <col min="6413" max="6413" width="18.28515625" style="145" customWidth="1"/>
    <col min="6414" max="6414" width="35.42578125" style="145" customWidth="1"/>
    <col min="6415" max="6416" width="9.140625" style="145"/>
    <col min="6417" max="6417" width="13" style="145" bestFit="1" customWidth="1"/>
    <col min="6418" max="6418" width="10.28515625" style="145" bestFit="1" customWidth="1"/>
    <col min="6419" max="6419" width="12.85546875" style="145" bestFit="1" customWidth="1"/>
    <col min="6420" max="6420" width="10.28515625" style="145" bestFit="1" customWidth="1"/>
    <col min="6421" max="6656" width="9.140625" style="145"/>
    <col min="6657" max="6657" width="6" style="145" customWidth="1"/>
    <col min="6658" max="6658" width="20.42578125" style="145" customWidth="1"/>
    <col min="6659" max="6659" width="24.42578125" style="145" bestFit="1" customWidth="1"/>
    <col min="6660" max="6661" width="6.42578125" style="145" customWidth="1"/>
    <col min="6662" max="6662" width="7.85546875" style="145" customWidth="1"/>
    <col min="6663" max="6664" width="10" style="145" customWidth="1"/>
    <col min="6665" max="6665" width="8.5703125" style="145" customWidth="1"/>
    <col min="6666" max="6666" width="7.5703125" style="145" customWidth="1"/>
    <col min="6667" max="6667" width="7.7109375" style="145" customWidth="1"/>
    <col min="6668" max="6668" width="7.42578125" style="145" customWidth="1"/>
    <col min="6669" max="6669" width="18.28515625" style="145" customWidth="1"/>
    <col min="6670" max="6670" width="35.42578125" style="145" customWidth="1"/>
    <col min="6671" max="6672" width="9.140625" style="145"/>
    <col min="6673" max="6673" width="13" style="145" bestFit="1" customWidth="1"/>
    <col min="6674" max="6674" width="10.28515625" style="145" bestFit="1" customWidth="1"/>
    <col min="6675" max="6675" width="12.85546875" style="145" bestFit="1" customWidth="1"/>
    <col min="6676" max="6676" width="10.28515625" style="145" bestFit="1" customWidth="1"/>
    <col min="6677" max="6912" width="9.140625" style="145"/>
    <col min="6913" max="6913" width="6" style="145" customWidth="1"/>
    <col min="6914" max="6914" width="20.42578125" style="145" customWidth="1"/>
    <col min="6915" max="6915" width="24.42578125" style="145" bestFit="1" customWidth="1"/>
    <col min="6916" max="6917" width="6.42578125" style="145" customWidth="1"/>
    <col min="6918" max="6918" width="7.85546875" style="145" customWidth="1"/>
    <col min="6919" max="6920" width="10" style="145" customWidth="1"/>
    <col min="6921" max="6921" width="8.5703125" style="145" customWidth="1"/>
    <col min="6922" max="6922" width="7.5703125" style="145" customWidth="1"/>
    <col min="6923" max="6923" width="7.7109375" style="145" customWidth="1"/>
    <col min="6924" max="6924" width="7.42578125" style="145" customWidth="1"/>
    <col min="6925" max="6925" width="18.28515625" style="145" customWidth="1"/>
    <col min="6926" max="6926" width="35.42578125" style="145" customWidth="1"/>
    <col min="6927" max="6928" width="9.140625" style="145"/>
    <col min="6929" max="6929" width="13" style="145" bestFit="1" customWidth="1"/>
    <col min="6930" max="6930" width="10.28515625" style="145" bestFit="1" customWidth="1"/>
    <col min="6931" max="6931" width="12.85546875" style="145" bestFit="1" customWidth="1"/>
    <col min="6932" max="6932" width="10.28515625" style="145" bestFit="1" customWidth="1"/>
    <col min="6933" max="7168" width="9.140625" style="145"/>
    <col min="7169" max="7169" width="6" style="145" customWidth="1"/>
    <col min="7170" max="7170" width="20.42578125" style="145" customWidth="1"/>
    <col min="7171" max="7171" width="24.42578125" style="145" bestFit="1" customWidth="1"/>
    <col min="7172" max="7173" width="6.42578125" style="145" customWidth="1"/>
    <col min="7174" max="7174" width="7.85546875" style="145" customWidth="1"/>
    <col min="7175" max="7176" width="10" style="145" customWidth="1"/>
    <col min="7177" max="7177" width="8.5703125" style="145" customWidth="1"/>
    <col min="7178" max="7178" width="7.5703125" style="145" customWidth="1"/>
    <col min="7179" max="7179" width="7.7109375" style="145" customWidth="1"/>
    <col min="7180" max="7180" width="7.42578125" style="145" customWidth="1"/>
    <col min="7181" max="7181" width="18.28515625" style="145" customWidth="1"/>
    <col min="7182" max="7182" width="35.42578125" style="145" customWidth="1"/>
    <col min="7183" max="7184" width="9.140625" style="145"/>
    <col min="7185" max="7185" width="13" style="145" bestFit="1" customWidth="1"/>
    <col min="7186" max="7186" width="10.28515625" style="145" bestFit="1" customWidth="1"/>
    <col min="7187" max="7187" width="12.85546875" style="145" bestFit="1" customWidth="1"/>
    <col min="7188" max="7188" width="10.28515625" style="145" bestFit="1" customWidth="1"/>
    <col min="7189" max="7424" width="9.140625" style="145"/>
    <col min="7425" max="7425" width="6" style="145" customWidth="1"/>
    <col min="7426" max="7426" width="20.42578125" style="145" customWidth="1"/>
    <col min="7427" max="7427" width="24.42578125" style="145" bestFit="1" customWidth="1"/>
    <col min="7428" max="7429" width="6.42578125" style="145" customWidth="1"/>
    <col min="7430" max="7430" width="7.85546875" style="145" customWidth="1"/>
    <col min="7431" max="7432" width="10" style="145" customWidth="1"/>
    <col min="7433" max="7433" width="8.5703125" style="145" customWidth="1"/>
    <col min="7434" max="7434" width="7.5703125" style="145" customWidth="1"/>
    <col min="7435" max="7435" width="7.7109375" style="145" customWidth="1"/>
    <col min="7436" max="7436" width="7.42578125" style="145" customWidth="1"/>
    <col min="7437" max="7437" width="18.28515625" style="145" customWidth="1"/>
    <col min="7438" max="7438" width="35.42578125" style="145" customWidth="1"/>
    <col min="7439" max="7440" width="9.140625" style="145"/>
    <col min="7441" max="7441" width="13" style="145" bestFit="1" customWidth="1"/>
    <col min="7442" max="7442" width="10.28515625" style="145" bestFit="1" customWidth="1"/>
    <col min="7443" max="7443" width="12.85546875" style="145" bestFit="1" customWidth="1"/>
    <col min="7444" max="7444" width="10.28515625" style="145" bestFit="1" customWidth="1"/>
    <col min="7445" max="7680" width="9.140625" style="145"/>
    <col min="7681" max="7681" width="6" style="145" customWidth="1"/>
    <col min="7682" max="7682" width="20.42578125" style="145" customWidth="1"/>
    <col min="7683" max="7683" width="24.42578125" style="145" bestFit="1" customWidth="1"/>
    <col min="7684" max="7685" width="6.42578125" style="145" customWidth="1"/>
    <col min="7686" max="7686" width="7.85546875" style="145" customWidth="1"/>
    <col min="7687" max="7688" width="10" style="145" customWidth="1"/>
    <col min="7689" max="7689" width="8.5703125" style="145" customWidth="1"/>
    <col min="7690" max="7690" width="7.5703125" style="145" customWidth="1"/>
    <col min="7691" max="7691" width="7.7109375" style="145" customWidth="1"/>
    <col min="7692" max="7692" width="7.42578125" style="145" customWidth="1"/>
    <col min="7693" max="7693" width="18.28515625" style="145" customWidth="1"/>
    <col min="7694" max="7694" width="35.42578125" style="145" customWidth="1"/>
    <col min="7695" max="7696" width="9.140625" style="145"/>
    <col min="7697" max="7697" width="13" style="145" bestFit="1" customWidth="1"/>
    <col min="7698" max="7698" width="10.28515625" style="145" bestFit="1" customWidth="1"/>
    <col min="7699" max="7699" width="12.85546875" style="145" bestFit="1" customWidth="1"/>
    <col min="7700" max="7700" width="10.28515625" style="145" bestFit="1" customWidth="1"/>
    <col min="7701" max="7936" width="9.140625" style="145"/>
    <col min="7937" max="7937" width="6" style="145" customWidth="1"/>
    <col min="7938" max="7938" width="20.42578125" style="145" customWidth="1"/>
    <col min="7939" max="7939" width="24.42578125" style="145" bestFit="1" customWidth="1"/>
    <col min="7940" max="7941" width="6.42578125" style="145" customWidth="1"/>
    <col min="7942" max="7942" width="7.85546875" style="145" customWidth="1"/>
    <col min="7943" max="7944" width="10" style="145" customWidth="1"/>
    <col min="7945" max="7945" width="8.5703125" style="145" customWidth="1"/>
    <col min="7946" max="7946" width="7.5703125" style="145" customWidth="1"/>
    <col min="7947" max="7947" width="7.7109375" style="145" customWidth="1"/>
    <col min="7948" max="7948" width="7.42578125" style="145" customWidth="1"/>
    <col min="7949" max="7949" width="18.28515625" style="145" customWidth="1"/>
    <col min="7950" max="7950" width="35.42578125" style="145" customWidth="1"/>
    <col min="7951" max="7952" width="9.140625" style="145"/>
    <col min="7953" max="7953" width="13" style="145" bestFit="1" customWidth="1"/>
    <col min="7954" max="7954" width="10.28515625" style="145" bestFit="1" customWidth="1"/>
    <col min="7955" max="7955" width="12.85546875" style="145" bestFit="1" customWidth="1"/>
    <col min="7956" max="7956" width="10.28515625" style="145" bestFit="1" customWidth="1"/>
    <col min="7957" max="8192" width="9.140625" style="145"/>
    <col min="8193" max="8193" width="6" style="145" customWidth="1"/>
    <col min="8194" max="8194" width="20.42578125" style="145" customWidth="1"/>
    <col min="8195" max="8195" width="24.42578125" style="145" bestFit="1" customWidth="1"/>
    <col min="8196" max="8197" width="6.42578125" style="145" customWidth="1"/>
    <col min="8198" max="8198" width="7.85546875" style="145" customWidth="1"/>
    <col min="8199" max="8200" width="10" style="145" customWidth="1"/>
    <col min="8201" max="8201" width="8.5703125" style="145" customWidth="1"/>
    <col min="8202" max="8202" width="7.5703125" style="145" customWidth="1"/>
    <col min="8203" max="8203" width="7.7109375" style="145" customWidth="1"/>
    <col min="8204" max="8204" width="7.42578125" style="145" customWidth="1"/>
    <col min="8205" max="8205" width="18.28515625" style="145" customWidth="1"/>
    <col min="8206" max="8206" width="35.42578125" style="145" customWidth="1"/>
    <col min="8207" max="8208" width="9.140625" style="145"/>
    <col min="8209" max="8209" width="13" style="145" bestFit="1" customWidth="1"/>
    <col min="8210" max="8210" width="10.28515625" style="145" bestFit="1" customWidth="1"/>
    <col min="8211" max="8211" width="12.85546875" style="145" bestFit="1" customWidth="1"/>
    <col min="8212" max="8212" width="10.28515625" style="145" bestFit="1" customWidth="1"/>
    <col min="8213" max="8448" width="9.140625" style="145"/>
    <col min="8449" max="8449" width="6" style="145" customWidth="1"/>
    <col min="8450" max="8450" width="20.42578125" style="145" customWidth="1"/>
    <col min="8451" max="8451" width="24.42578125" style="145" bestFit="1" customWidth="1"/>
    <col min="8452" max="8453" width="6.42578125" style="145" customWidth="1"/>
    <col min="8454" max="8454" width="7.85546875" style="145" customWidth="1"/>
    <col min="8455" max="8456" width="10" style="145" customWidth="1"/>
    <col min="8457" max="8457" width="8.5703125" style="145" customWidth="1"/>
    <col min="8458" max="8458" width="7.5703125" style="145" customWidth="1"/>
    <col min="8459" max="8459" width="7.7109375" style="145" customWidth="1"/>
    <col min="8460" max="8460" width="7.42578125" style="145" customWidth="1"/>
    <col min="8461" max="8461" width="18.28515625" style="145" customWidth="1"/>
    <col min="8462" max="8462" width="35.42578125" style="145" customWidth="1"/>
    <col min="8463" max="8464" width="9.140625" style="145"/>
    <col min="8465" max="8465" width="13" style="145" bestFit="1" customWidth="1"/>
    <col min="8466" max="8466" width="10.28515625" style="145" bestFit="1" customWidth="1"/>
    <col min="8467" max="8467" width="12.85546875" style="145" bestFit="1" customWidth="1"/>
    <col min="8468" max="8468" width="10.28515625" style="145" bestFit="1" customWidth="1"/>
    <col min="8469" max="8704" width="9.140625" style="145"/>
    <col min="8705" max="8705" width="6" style="145" customWidth="1"/>
    <col min="8706" max="8706" width="20.42578125" style="145" customWidth="1"/>
    <col min="8707" max="8707" width="24.42578125" style="145" bestFit="1" customWidth="1"/>
    <col min="8708" max="8709" width="6.42578125" style="145" customWidth="1"/>
    <col min="8710" max="8710" width="7.85546875" style="145" customWidth="1"/>
    <col min="8711" max="8712" width="10" style="145" customWidth="1"/>
    <col min="8713" max="8713" width="8.5703125" style="145" customWidth="1"/>
    <col min="8714" max="8714" width="7.5703125" style="145" customWidth="1"/>
    <col min="8715" max="8715" width="7.7109375" style="145" customWidth="1"/>
    <col min="8716" max="8716" width="7.42578125" style="145" customWidth="1"/>
    <col min="8717" max="8717" width="18.28515625" style="145" customWidth="1"/>
    <col min="8718" max="8718" width="35.42578125" style="145" customWidth="1"/>
    <col min="8719" max="8720" width="9.140625" style="145"/>
    <col min="8721" max="8721" width="13" style="145" bestFit="1" customWidth="1"/>
    <col min="8722" max="8722" width="10.28515625" style="145" bestFit="1" customWidth="1"/>
    <col min="8723" max="8723" width="12.85546875" style="145" bestFit="1" customWidth="1"/>
    <col min="8724" max="8724" width="10.28515625" style="145" bestFit="1" customWidth="1"/>
    <col min="8725" max="8960" width="9.140625" style="145"/>
    <col min="8961" max="8961" width="6" style="145" customWidth="1"/>
    <col min="8962" max="8962" width="20.42578125" style="145" customWidth="1"/>
    <col min="8963" max="8963" width="24.42578125" style="145" bestFit="1" customWidth="1"/>
    <col min="8964" max="8965" width="6.42578125" style="145" customWidth="1"/>
    <col min="8966" max="8966" width="7.85546875" style="145" customWidth="1"/>
    <col min="8967" max="8968" width="10" style="145" customWidth="1"/>
    <col min="8969" max="8969" width="8.5703125" style="145" customWidth="1"/>
    <col min="8970" max="8970" width="7.5703125" style="145" customWidth="1"/>
    <col min="8971" max="8971" width="7.7109375" style="145" customWidth="1"/>
    <col min="8972" max="8972" width="7.42578125" style="145" customWidth="1"/>
    <col min="8973" max="8973" width="18.28515625" style="145" customWidth="1"/>
    <col min="8974" max="8974" width="35.42578125" style="145" customWidth="1"/>
    <col min="8975" max="8976" width="9.140625" style="145"/>
    <col min="8977" max="8977" width="13" style="145" bestFit="1" customWidth="1"/>
    <col min="8978" max="8978" width="10.28515625" style="145" bestFit="1" customWidth="1"/>
    <col min="8979" max="8979" width="12.85546875" style="145" bestFit="1" customWidth="1"/>
    <col min="8980" max="8980" width="10.28515625" style="145" bestFit="1" customWidth="1"/>
    <col min="8981" max="9216" width="9.140625" style="145"/>
    <col min="9217" max="9217" width="6" style="145" customWidth="1"/>
    <col min="9218" max="9218" width="20.42578125" style="145" customWidth="1"/>
    <col min="9219" max="9219" width="24.42578125" style="145" bestFit="1" customWidth="1"/>
    <col min="9220" max="9221" width="6.42578125" style="145" customWidth="1"/>
    <col min="9222" max="9222" width="7.85546875" style="145" customWidth="1"/>
    <col min="9223" max="9224" width="10" style="145" customWidth="1"/>
    <col min="9225" max="9225" width="8.5703125" style="145" customWidth="1"/>
    <col min="9226" max="9226" width="7.5703125" style="145" customWidth="1"/>
    <col min="9227" max="9227" width="7.7109375" style="145" customWidth="1"/>
    <col min="9228" max="9228" width="7.42578125" style="145" customWidth="1"/>
    <col min="9229" max="9229" width="18.28515625" style="145" customWidth="1"/>
    <col min="9230" max="9230" width="35.42578125" style="145" customWidth="1"/>
    <col min="9231" max="9232" width="9.140625" style="145"/>
    <col min="9233" max="9233" width="13" style="145" bestFit="1" customWidth="1"/>
    <col min="9234" max="9234" width="10.28515625" style="145" bestFit="1" customWidth="1"/>
    <col min="9235" max="9235" width="12.85546875" style="145" bestFit="1" customWidth="1"/>
    <col min="9236" max="9236" width="10.28515625" style="145" bestFit="1" customWidth="1"/>
    <col min="9237" max="9472" width="9.140625" style="145"/>
    <col min="9473" max="9473" width="6" style="145" customWidth="1"/>
    <col min="9474" max="9474" width="20.42578125" style="145" customWidth="1"/>
    <col min="9475" max="9475" width="24.42578125" style="145" bestFit="1" customWidth="1"/>
    <col min="9476" max="9477" width="6.42578125" style="145" customWidth="1"/>
    <col min="9478" max="9478" width="7.85546875" style="145" customWidth="1"/>
    <col min="9479" max="9480" width="10" style="145" customWidth="1"/>
    <col min="9481" max="9481" width="8.5703125" style="145" customWidth="1"/>
    <col min="9482" max="9482" width="7.5703125" style="145" customWidth="1"/>
    <col min="9483" max="9483" width="7.7109375" style="145" customWidth="1"/>
    <col min="9484" max="9484" width="7.42578125" style="145" customWidth="1"/>
    <col min="9485" max="9485" width="18.28515625" style="145" customWidth="1"/>
    <col min="9486" max="9486" width="35.42578125" style="145" customWidth="1"/>
    <col min="9487" max="9488" width="9.140625" style="145"/>
    <col min="9489" max="9489" width="13" style="145" bestFit="1" customWidth="1"/>
    <col min="9490" max="9490" width="10.28515625" style="145" bestFit="1" customWidth="1"/>
    <col min="9491" max="9491" width="12.85546875" style="145" bestFit="1" customWidth="1"/>
    <col min="9492" max="9492" width="10.28515625" style="145" bestFit="1" customWidth="1"/>
    <col min="9493" max="9728" width="9.140625" style="145"/>
    <col min="9729" max="9729" width="6" style="145" customWidth="1"/>
    <col min="9730" max="9730" width="20.42578125" style="145" customWidth="1"/>
    <col min="9731" max="9731" width="24.42578125" style="145" bestFit="1" customWidth="1"/>
    <col min="9732" max="9733" width="6.42578125" style="145" customWidth="1"/>
    <col min="9734" max="9734" width="7.85546875" style="145" customWidth="1"/>
    <col min="9735" max="9736" width="10" style="145" customWidth="1"/>
    <col min="9737" max="9737" width="8.5703125" style="145" customWidth="1"/>
    <col min="9738" max="9738" width="7.5703125" style="145" customWidth="1"/>
    <col min="9739" max="9739" width="7.7109375" style="145" customWidth="1"/>
    <col min="9740" max="9740" width="7.42578125" style="145" customWidth="1"/>
    <col min="9741" max="9741" width="18.28515625" style="145" customWidth="1"/>
    <col min="9742" max="9742" width="35.42578125" style="145" customWidth="1"/>
    <col min="9743" max="9744" width="9.140625" style="145"/>
    <col min="9745" max="9745" width="13" style="145" bestFit="1" customWidth="1"/>
    <col min="9746" max="9746" width="10.28515625" style="145" bestFit="1" customWidth="1"/>
    <col min="9747" max="9747" width="12.85546875" style="145" bestFit="1" customWidth="1"/>
    <col min="9748" max="9748" width="10.28515625" style="145" bestFit="1" customWidth="1"/>
    <col min="9749" max="9984" width="9.140625" style="145"/>
    <col min="9985" max="9985" width="6" style="145" customWidth="1"/>
    <col min="9986" max="9986" width="20.42578125" style="145" customWidth="1"/>
    <col min="9987" max="9987" width="24.42578125" style="145" bestFit="1" customWidth="1"/>
    <col min="9988" max="9989" width="6.42578125" style="145" customWidth="1"/>
    <col min="9990" max="9990" width="7.85546875" style="145" customWidth="1"/>
    <col min="9991" max="9992" width="10" style="145" customWidth="1"/>
    <col min="9993" max="9993" width="8.5703125" style="145" customWidth="1"/>
    <col min="9994" max="9994" width="7.5703125" style="145" customWidth="1"/>
    <col min="9995" max="9995" width="7.7109375" style="145" customWidth="1"/>
    <col min="9996" max="9996" width="7.42578125" style="145" customWidth="1"/>
    <col min="9997" max="9997" width="18.28515625" style="145" customWidth="1"/>
    <col min="9998" max="9998" width="35.42578125" style="145" customWidth="1"/>
    <col min="9999" max="10000" width="9.140625" style="145"/>
    <col min="10001" max="10001" width="13" style="145" bestFit="1" customWidth="1"/>
    <col min="10002" max="10002" width="10.28515625" style="145" bestFit="1" customWidth="1"/>
    <col min="10003" max="10003" width="12.85546875" style="145" bestFit="1" customWidth="1"/>
    <col min="10004" max="10004" width="10.28515625" style="145" bestFit="1" customWidth="1"/>
    <col min="10005" max="10240" width="9.140625" style="145"/>
    <col min="10241" max="10241" width="6" style="145" customWidth="1"/>
    <col min="10242" max="10242" width="20.42578125" style="145" customWidth="1"/>
    <col min="10243" max="10243" width="24.42578125" style="145" bestFit="1" customWidth="1"/>
    <col min="10244" max="10245" width="6.42578125" style="145" customWidth="1"/>
    <col min="10246" max="10246" width="7.85546875" style="145" customWidth="1"/>
    <col min="10247" max="10248" width="10" style="145" customWidth="1"/>
    <col min="10249" max="10249" width="8.5703125" style="145" customWidth="1"/>
    <col min="10250" max="10250" width="7.5703125" style="145" customWidth="1"/>
    <col min="10251" max="10251" width="7.7109375" style="145" customWidth="1"/>
    <col min="10252" max="10252" width="7.42578125" style="145" customWidth="1"/>
    <col min="10253" max="10253" width="18.28515625" style="145" customWidth="1"/>
    <col min="10254" max="10254" width="35.42578125" style="145" customWidth="1"/>
    <col min="10255" max="10256" width="9.140625" style="145"/>
    <col min="10257" max="10257" width="13" style="145" bestFit="1" customWidth="1"/>
    <col min="10258" max="10258" width="10.28515625" style="145" bestFit="1" customWidth="1"/>
    <col min="10259" max="10259" width="12.85546875" style="145" bestFit="1" customWidth="1"/>
    <col min="10260" max="10260" width="10.28515625" style="145" bestFit="1" customWidth="1"/>
    <col min="10261" max="10496" width="9.140625" style="145"/>
    <col min="10497" max="10497" width="6" style="145" customWidth="1"/>
    <col min="10498" max="10498" width="20.42578125" style="145" customWidth="1"/>
    <col min="10499" max="10499" width="24.42578125" style="145" bestFit="1" customWidth="1"/>
    <col min="10500" max="10501" width="6.42578125" style="145" customWidth="1"/>
    <col min="10502" max="10502" width="7.85546875" style="145" customWidth="1"/>
    <col min="10503" max="10504" width="10" style="145" customWidth="1"/>
    <col min="10505" max="10505" width="8.5703125" style="145" customWidth="1"/>
    <col min="10506" max="10506" width="7.5703125" style="145" customWidth="1"/>
    <col min="10507" max="10507" width="7.7109375" style="145" customWidth="1"/>
    <col min="10508" max="10508" width="7.42578125" style="145" customWidth="1"/>
    <col min="10509" max="10509" width="18.28515625" style="145" customWidth="1"/>
    <col min="10510" max="10510" width="35.42578125" style="145" customWidth="1"/>
    <col min="10511" max="10512" width="9.140625" style="145"/>
    <col min="10513" max="10513" width="13" style="145" bestFit="1" customWidth="1"/>
    <col min="10514" max="10514" width="10.28515625" style="145" bestFit="1" customWidth="1"/>
    <col min="10515" max="10515" width="12.85546875" style="145" bestFit="1" customWidth="1"/>
    <col min="10516" max="10516" width="10.28515625" style="145" bestFit="1" customWidth="1"/>
    <col min="10517" max="10752" width="9.140625" style="145"/>
    <col min="10753" max="10753" width="6" style="145" customWidth="1"/>
    <col min="10754" max="10754" width="20.42578125" style="145" customWidth="1"/>
    <col min="10755" max="10755" width="24.42578125" style="145" bestFit="1" customWidth="1"/>
    <col min="10756" max="10757" width="6.42578125" style="145" customWidth="1"/>
    <col min="10758" max="10758" width="7.85546875" style="145" customWidth="1"/>
    <col min="10759" max="10760" width="10" style="145" customWidth="1"/>
    <col min="10761" max="10761" width="8.5703125" style="145" customWidth="1"/>
    <col min="10762" max="10762" width="7.5703125" style="145" customWidth="1"/>
    <col min="10763" max="10763" width="7.7109375" style="145" customWidth="1"/>
    <col min="10764" max="10764" width="7.42578125" style="145" customWidth="1"/>
    <col min="10765" max="10765" width="18.28515625" style="145" customWidth="1"/>
    <col min="10766" max="10766" width="35.42578125" style="145" customWidth="1"/>
    <col min="10767" max="10768" width="9.140625" style="145"/>
    <col min="10769" max="10769" width="13" style="145" bestFit="1" customWidth="1"/>
    <col min="10770" max="10770" width="10.28515625" style="145" bestFit="1" customWidth="1"/>
    <col min="10771" max="10771" width="12.85546875" style="145" bestFit="1" customWidth="1"/>
    <col min="10772" max="10772" width="10.28515625" style="145" bestFit="1" customWidth="1"/>
    <col min="10773" max="11008" width="9.140625" style="145"/>
    <col min="11009" max="11009" width="6" style="145" customWidth="1"/>
    <col min="11010" max="11010" width="20.42578125" style="145" customWidth="1"/>
    <col min="11011" max="11011" width="24.42578125" style="145" bestFit="1" customWidth="1"/>
    <col min="11012" max="11013" width="6.42578125" style="145" customWidth="1"/>
    <col min="11014" max="11014" width="7.85546875" style="145" customWidth="1"/>
    <col min="11015" max="11016" width="10" style="145" customWidth="1"/>
    <col min="11017" max="11017" width="8.5703125" style="145" customWidth="1"/>
    <col min="11018" max="11018" width="7.5703125" style="145" customWidth="1"/>
    <col min="11019" max="11019" width="7.7109375" style="145" customWidth="1"/>
    <col min="11020" max="11020" width="7.42578125" style="145" customWidth="1"/>
    <col min="11021" max="11021" width="18.28515625" style="145" customWidth="1"/>
    <col min="11022" max="11022" width="35.42578125" style="145" customWidth="1"/>
    <col min="11023" max="11024" width="9.140625" style="145"/>
    <col min="11025" max="11025" width="13" style="145" bestFit="1" customWidth="1"/>
    <col min="11026" max="11026" width="10.28515625" style="145" bestFit="1" customWidth="1"/>
    <col min="11027" max="11027" width="12.85546875" style="145" bestFit="1" customWidth="1"/>
    <col min="11028" max="11028" width="10.28515625" style="145" bestFit="1" customWidth="1"/>
    <col min="11029" max="11264" width="9.140625" style="145"/>
    <col min="11265" max="11265" width="6" style="145" customWidth="1"/>
    <col min="11266" max="11266" width="20.42578125" style="145" customWidth="1"/>
    <col min="11267" max="11267" width="24.42578125" style="145" bestFit="1" customWidth="1"/>
    <col min="11268" max="11269" width="6.42578125" style="145" customWidth="1"/>
    <col min="11270" max="11270" width="7.85546875" style="145" customWidth="1"/>
    <col min="11271" max="11272" width="10" style="145" customWidth="1"/>
    <col min="11273" max="11273" width="8.5703125" style="145" customWidth="1"/>
    <col min="11274" max="11274" width="7.5703125" style="145" customWidth="1"/>
    <col min="11275" max="11275" width="7.7109375" style="145" customWidth="1"/>
    <col min="11276" max="11276" width="7.42578125" style="145" customWidth="1"/>
    <col min="11277" max="11277" width="18.28515625" style="145" customWidth="1"/>
    <col min="11278" max="11278" width="35.42578125" style="145" customWidth="1"/>
    <col min="11279" max="11280" width="9.140625" style="145"/>
    <col min="11281" max="11281" width="13" style="145" bestFit="1" customWidth="1"/>
    <col min="11282" max="11282" width="10.28515625" style="145" bestFit="1" customWidth="1"/>
    <col min="11283" max="11283" width="12.85546875" style="145" bestFit="1" customWidth="1"/>
    <col min="11284" max="11284" width="10.28515625" style="145" bestFit="1" customWidth="1"/>
    <col min="11285" max="11520" width="9.140625" style="145"/>
    <col min="11521" max="11521" width="6" style="145" customWidth="1"/>
    <col min="11522" max="11522" width="20.42578125" style="145" customWidth="1"/>
    <col min="11523" max="11523" width="24.42578125" style="145" bestFit="1" customWidth="1"/>
    <col min="11524" max="11525" width="6.42578125" style="145" customWidth="1"/>
    <col min="11526" max="11526" width="7.85546875" style="145" customWidth="1"/>
    <col min="11527" max="11528" width="10" style="145" customWidth="1"/>
    <col min="11529" max="11529" width="8.5703125" style="145" customWidth="1"/>
    <col min="11530" max="11530" width="7.5703125" style="145" customWidth="1"/>
    <col min="11531" max="11531" width="7.7109375" style="145" customWidth="1"/>
    <col min="11532" max="11532" width="7.42578125" style="145" customWidth="1"/>
    <col min="11533" max="11533" width="18.28515625" style="145" customWidth="1"/>
    <col min="11534" max="11534" width="35.42578125" style="145" customWidth="1"/>
    <col min="11535" max="11536" width="9.140625" style="145"/>
    <col min="11537" max="11537" width="13" style="145" bestFit="1" customWidth="1"/>
    <col min="11538" max="11538" width="10.28515625" style="145" bestFit="1" customWidth="1"/>
    <col min="11539" max="11539" width="12.85546875" style="145" bestFit="1" customWidth="1"/>
    <col min="11540" max="11540" width="10.28515625" style="145" bestFit="1" customWidth="1"/>
    <col min="11541" max="11776" width="9.140625" style="145"/>
    <col min="11777" max="11777" width="6" style="145" customWidth="1"/>
    <col min="11778" max="11778" width="20.42578125" style="145" customWidth="1"/>
    <col min="11779" max="11779" width="24.42578125" style="145" bestFit="1" customWidth="1"/>
    <col min="11780" max="11781" width="6.42578125" style="145" customWidth="1"/>
    <col min="11782" max="11782" width="7.85546875" style="145" customWidth="1"/>
    <col min="11783" max="11784" width="10" style="145" customWidth="1"/>
    <col min="11785" max="11785" width="8.5703125" style="145" customWidth="1"/>
    <col min="11786" max="11786" width="7.5703125" style="145" customWidth="1"/>
    <col min="11787" max="11787" width="7.7109375" style="145" customWidth="1"/>
    <col min="11788" max="11788" width="7.42578125" style="145" customWidth="1"/>
    <col min="11789" max="11789" width="18.28515625" style="145" customWidth="1"/>
    <col min="11790" max="11790" width="35.42578125" style="145" customWidth="1"/>
    <col min="11791" max="11792" width="9.140625" style="145"/>
    <col min="11793" max="11793" width="13" style="145" bestFit="1" customWidth="1"/>
    <col min="11794" max="11794" width="10.28515625" style="145" bestFit="1" customWidth="1"/>
    <col min="11795" max="11795" width="12.85546875" style="145" bestFit="1" customWidth="1"/>
    <col min="11796" max="11796" width="10.28515625" style="145" bestFit="1" customWidth="1"/>
    <col min="11797" max="12032" width="9.140625" style="145"/>
    <col min="12033" max="12033" width="6" style="145" customWidth="1"/>
    <col min="12034" max="12034" width="20.42578125" style="145" customWidth="1"/>
    <col min="12035" max="12035" width="24.42578125" style="145" bestFit="1" customWidth="1"/>
    <col min="12036" max="12037" width="6.42578125" style="145" customWidth="1"/>
    <col min="12038" max="12038" width="7.85546875" style="145" customWidth="1"/>
    <col min="12039" max="12040" width="10" style="145" customWidth="1"/>
    <col min="12041" max="12041" width="8.5703125" style="145" customWidth="1"/>
    <col min="12042" max="12042" width="7.5703125" style="145" customWidth="1"/>
    <col min="12043" max="12043" width="7.7109375" style="145" customWidth="1"/>
    <col min="12044" max="12044" width="7.42578125" style="145" customWidth="1"/>
    <col min="12045" max="12045" width="18.28515625" style="145" customWidth="1"/>
    <col min="12046" max="12046" width="35.42578125" style="145" customWidth="1"/>
    <col min="12047" max="12048" width="9.140625" style="145"/>
    <col min="12049" max="12049" width="13" style="145" bestFit="1" customWidth="1"/>
    <col min="12050" max="12050" width="10.28515625" style="145" bestFit="1" customWidth="1"/>
    <col min="12051" max="12051" width="12.85546875" style="145" bestFit="1" customWidth="1"/>
    <col min="12052" max="12052" width="10.28515625" style="145" bestFit="1" customWidth="1"/>
    <col min="12053" max="12288" width="9.140625" style="145"/>
    <col min="12289" max="12289" width="6" style="145" customWidth="1"/>
    <col min="12290" max="12290" width="20.42578125" style="145" customWidth="1"/>
    <col min="12291" max="12291" width="24.42578125" style="145" bestFit="1" customWidth="1"/>
    <col min="12292" max="12293" width="6.42578125" style="145" customWidth="1"/>
    <col min="12294" max="12294" width="7.85546875" style="145" customWidth="1"/>
    <col min="12295" max="12296" width="10" style="145" customWidth="1"/>
    <col min="12297" max="12297" width="8.5703125" style="145" customWidth="1"/>
    <col min="12298" max="12298" width="7.5703125" style="145" customWidth="1"/>
    <col min="12299" max="12299" width="7.7109375" style="145" customWidth="1"/>
    <col min="12300" max="12300" width="7.42578125" style="145" customWidth="1"/>
    <col min="12301" max="12301" width="18.28515625" style="145" customWidth="1"/>
    <col min="12302" max="12302" width="35.42578125" style="145" customWidth="1"/>
    <col min="12303" max="12304" width="9.140625" style="145"/>
    <col min="12305" max="12305" width="13" style="145" bestFit="1" customWidth="1"/>
    <col min="12306" max="12306" width="10.28515625" style="145" bestFit="1" customWidth="1"/>
    <col min="12307" max="12307" width="12.85546875" style="145" bestFit="1" customWidth="1"/>
    <col min="12308" max="12308" width="10.28515625" style="145" bestFit="1" customWidth="1"/>
    <col min="12309" max="12544" width="9.140625" style="145"/>
    <col min="12545" max="12545" width="6" style="145" customWidth="1"/>
    <col min="12546" max="12546" width="20.42578125" style="145" customWidth="1"/>
    <col min="12547" max="12547" width="24.42578125" style="145" bestFit="1" customWidth="1"/>
    <col min="12548" max="12549" width="6.42578125" style="145" customWidth="1"/>
    <col min="12550" max="12550" width="7.85546875" style="145" customWidth="1"/>
    <col min="12551" max="12552" width="10" style="145" customWidth="1"/>
    <col min="12553" max="12553" width="8.5703125" style="145" customWidth="1"/>
    <col min="12554" max="12554" width="7.5703125" style="145" customWidth="1"/>
    <col min="12555" max="12555" width="7.7109375" style="145" customWidth="1"/>
    <col min="12556" max="12556" width="7.42578125" style="145" customWidth="1"/>
    <col min="12557" max="12557" width="18.28515625" style="145" customWidth="1"/>
    <col min="12558" max="12558" width="35.42578125" style="145" customWidth="1"/>
    <col min="12559" max="12560" width="9.140625" style="145"/>
    <col min="12561" max="12561" width="13" style="145" bestFit="1" customWidth="1"/>
    <col min="12562" max="12562" width="10.28515625" style="145" bestFit="1" customWidth="1"/>
    <col min="12563" max="12563" width="12.85546875" style="145" bestFit="1" customWidth="1"/>
    <col min="12564" max="12564" width="10.28515625" style="145" bestFit="1" customWidth="1"/>
    <col min="12565" max="12800" width="9.140625" style="145"/>
    <col min="12801" max="12801" width="6" style="145" customWidth="1"/>
    <col min="12802" max="12802" width="20.42578125" style="145" customWidth="1"/>
    <col min="12803" max="12803" width="24.42578125" style="145" bestFit="1" customWidth="1"/>
    <col min="12804" max="12805" width="6.42578125" style="145" customWidth="1"/>
    <col min="12806" max="12806" width="7.85546875" style="145" customWidth="1"/>
    <col min="12807" max="12808" width="10" style="145" customWidth="1"/>
    <col min="12809" max="12809" width="8.5703125" style="145" customWidth="1"/>
    <col min="12810" max="12810" width="7.5703125" style="145" customWidth="1"/>
    <col min="12811" max="12811" width="7.7109375" style="145" customWidth="1"/>
    <col min="12812" max="12812" width="7.42578125" style="145" customWidth="1"/>
    <col min="12813" max="12813" width="18.28515625" style="145" customWidth="1"/>
    <col min="12814" max="12814" width="35.42578125" style="145" customWidth="1"/>
    <col min="12815" max="12816" width="9.140625" style="145"/>
    <col min="12817" max="12817" width="13" style="145" bestFit="1" customWidth="1"/>
    <col min="12818" max="12818" width="10.28515625" style="145" bestFit="1" customWidth="1"/>
    <col min="12819" max="12819" width="12.85546875" style="145" bestFit="1" customWidth="1"/>
    <col min="12820" max="12820" width="10.28515625" style="145" bestFit="1" customWidth="1"/>
    <col min="12821" max="13056" width="9.140625" style="145"/>
    <col min="13057" max="13057" width="6" style="145" customWidth="1"/>
    <col min="13058" max="13058" width="20.42578125" style="145" customWidth="1"/>
    <col min="13059" max="13059" width="24.42578125" style="145" bestFit="1" customWidth="1"/>
    <col min="13060" max="13061" width="6.42578125" style="145" customWidth="1"/>
    <col min="13062" max="13062" width="7.85546875" style="145" customWidth="1"/>
    <col min="13063" max="13064" width="10" style="145" customWidth="1"/>
    <col min="13065" max="13065" width="8.5703125" style="145" customWidth="1"/>
    <col min="13066" max="13066" width="7.5703125" style="145" customWidth="1"/>
    <col min="13067" max="13067" width="7.7109375" style="145" customWidth="1"/>
    <col min="13068" max="13068" width="7.42578125" style="145" customWidth="1"/>
    <col min="13069" max="13069" width="18.28515625" style="145" customWidth="1"/>
    <col min="13070" max="13070" width="35.42578125" style="145" customWidth="1"/>
    <col min="13071" max="13072" width="9.140625" style="145"/>
    <col min="13073" max="13073" width="13" style="145" bestFit="1" customWidth="1"/>
    <col min="13074" max="13074" width="10.28515625" style="145" bestFit="1" customWidth="1"/>
    <col min="13075" max="13075" width="12.85546875" style="145" bestFit="1" customWidth="1"/>
    <col min="13076" max="13076" width="10.28515625" style="145" bestFit="1" customWidth="1"/>
    <col min="13077" max="13312" width="9.140625" style="145"/>
    <col min="13313" max="13313" width="6" style="145" customWidth="1"/>
    <col min="13314" max="13314" width="20.42578125" style="145" customWidth="1"/>
    <col min="13315" max="13315" width="24.42578125" style="145" bestFit="1" customWidth="1"/>
    <col min="13316" max="13317" width="6.42578125" style="145" customWidth="1"/>
    <col min="13318" max="13318" width="7.85546875" style="145" customWidth="1"/>
    <col min="13319" max="13320" width="10" style="145" customWidth="1"/>
    <col min="13321" max="13321" width="8.5703125" style="145" customWidth="1"/>
    <col min="13322" max="13322" width="7.5703125" style="145" customWidth="1"/>
    <col min="13323" max="13323" width="7.7109375" style="145" customWidth="1"/>
    <col min="13324" max="13324" width="7.42578125" style="145" customWidth="1"/>
    <col min="13325" max="13325" width="18.28515625" style="145" customWidth="1"/>
    <col min="13326" max="13326" width="35.42578125" style="145" customWidth="1"/>
    <col min="13327" max="13328" width="9.140625" style="145"/>
    <col min="13329" max="13329" width="13" style="145" bestFit="1" customWidth="1"/>
    <col min="13330" max="13330" width="10.28515625" style="145" bestFit="1" customWidth="1"/>
    <col min="13331" max="13331" width="12.85546875" style="145" bestFit="1" customWidth="1"/>
    <col min="13332" max="13332" width="10.28515625" style="145" bestFit="1" customWidth="1"/>
    <col min="13333" max="13568" width="9.140625" style="145"/>
    <col min="13569" max="13569" width="6" style="145" customWidth="1"/>
    <col min="13570" max="13570" width="20.42578125" style="145" customWidth="1"/>
    <col min="13571" max="13571" width="24.42578125" style="145" bestFit="1" customWidth="1"/>
    <col min="13572" max="13573" width="6.42578125" style="145" customWidth="1"/>
    <col min="13574" max="13574" width="7.85546875" style="145" customWidth="1"/>
    <col min="13575" max="13576" width="10" style="145" customWidth="1"/>
    <col min="13577" max="13577" width="8.5703125" style="145" customWidth="1"/>
    <col min="13578" max="13578" width="7.5703125" style="145" customWidth="1"/>
    <col min="13579" max="13579" width="7.7109375" style="145" customWidth="1"/>
    <col min="13580" max="13580" width="7.42578125" style="145" customWidth="1"/>
    <col min="13581" max="13581" width="18.28515625" style="145" customWidth="1"/>
    <col min="13582" max="13582" width="35.42578125" style="145" customWidth="1"/>
    <col min="13583" max="13584" width="9.140625" style="145"/>
    <col min="13585" max="13585" width="13" style="145" bestFit="1" customWidth="1"/>
    <col min="13586" max="13586" width="10.28515625" style="145" bestFit="1" customWidth="1"/>
    <col min="13587" max="13587" width="12.85546875" style="145" bestFit="1" customWidth="1"/>
    <col min="13588" max="13588" width="10.28515625" style="145" bestFit="1" customWidth="1"/>
    <col min="13589" max="13824" width="9.140625" style="145"/>
    <col min="13825" max="13825" width="6" style="145" customWidth="1"/>
    <col min="13826" max="13826" width="20.42578125" style="145" customWidth="1"/>
    <col min="13827" max="13827" width="24.42578125" style="145" bestFit="1" customWidth="1"/>
    <col min="13828" max="13829" width="6.42578125" style="145" customWidth="1"/>
    <col min="13830" max="13830" width="7.85546875" style="145" customWidth="1"/>
    <col min="13831" max="13832" width="10" style="145" customWidth="1"/>
    <col min="13833" max="13833" width="8.5703125" style="145" customWidth="1"/>
    <col min="13834" max="13834" width="7.5703125" style="145" customWidth="1"/>
    <col min="13835" max="13835" width="7.7109375" style="145" customWidth="1"/>
    <col min="13836" max="13836" width="7.42578125" style="145" customWidth="1"/>
    <col min="13837" max="13837" width="18.28515625" style="145" customWidth="1"/>
    <col min="13838" max="13838" width="35.42578125" style="145" customWidth="1"/>
    <col min="13839" max="13840" width="9.140625" style="145"/>
    <col min="13841" max="13841" width="13" style="145" bestFit="1" customWidth="1"/>
    <col min="13842" max="13842" width="10.28515625" style="145" bestFit="1" customWidth="1"/>
    <col min="13843" max="13843" width="12.85546875" style="145" bestFit="1" customWidth="1"/>
    <col min="13844" max="13844" width="10.28515625" style="145" bestFit="1" customWidth="1"/>
    <col min="13845" max="14080" width="9.140625" style="145"/>
    <col min="14081" max="14081" width="6" style="145" customWidth="1"/>
    <col min="14082" max="14082" width="20.42578125" style="145" customWidth="1"/>
    <col min="14083" max="14083" width="24.42578125" style="145" bestFit="1" customWidth="1"/>
    <col min="14084" max="14085" width="6.42578125" style="145" customWidth="1"/>
    <col min="14086" max="14086" width="7.85546875" style="145" customWidth="1"/>
    <col min="14087" max="14088" width="10" style="145" customWidth="1"/>
    <col min="14089" max="14089" width="8.5703125" style="145" customWidth="1"/>
    <col min="14090" max="14090" width="7.5703125" style="145" customWidth="1"/>
    <col min="14091" max="14091" width="7.7109375" style="145" customWidth="1"/>
    <col min="14092" max="14092" width="7.42578125" style="145" customWidth="1"/>
    <col min="14093" max="14093" width="18.28515625" style="145" customWidth="1"/>
    <col min="14094" max="14094" width="35.42578125" style="145" customWidth="1"/>
    <col min="14095" max="14096" width="9.140625" style="145"/>
    <col min="14097" max="14097" width="13" style="145" bestFit="1" customWidth="1"/>
    <col min="14098" max="14098" width="10.28515625" style="145" bestFit="1" customWidth="1"/>
    <col min="14099" max="14099" width="12.85546875" style="145" bestFit="1" customWidth="1"/>
    <col min="14100" max="14100" width="10.28515625" style="145" bestFit="1" customWidth="1"/>
    <col min="14101" max="14336" width="9.140625" style="145"/>
    <col min="14337" max="14337" width="6" style="145" customWidth="1"/>
    <col min="14338" max="14338" width="20.42578125" style="145" customWidth="1"/>
    <col min="14339" max="14339" width="24.42578125" style="145" bestFit="1" customWidth="1"/>
    <col min="14340" max="14341" width="6.42578125" style="145" customWidth="1"/>
    <col min="14342" max="14342" width="7.85546875" style="145" customWidth="1"/>
    <col min="14343" max="14344" width="10" style="145" customWidth="1"/>
    <col min="14345" max="14345" width="8.5703125" style="145" customWidth="1"/>
    <col min="14346" max="14346" width="7.5703125" style="145" customWidth="1"/>
    <col min="14347" max="14347" width="7.7109375" style="145" customWidth="1"/>
    <col min="14348" max="14348" width="7.42578125" style="145" customWidth="1"/>
    <col min="14349" max="14349" width="18.28515625" style="145" customWidth="1"/>
    <col min="14350" max="14350" width="35.42578125" style="145" customWidth="1"/>
    <col min="14351" max="14352" width="9.140625" style="145"/>
    <col min="14353" max="14353" width="13" style="145" bestFit="1" customWidth="1"/>
    <col min="14354" max="14354" width="10.28515625" style="145" bestFit="1" customWidth="1"/>
    <col min="14355" max="14355" width="12.85546875" style="145" bestFit="1" customWidth="1"/>
    <col min="14356" max="14356" width="10.28515625" style="145" bestFit="1" customWidth="1"/>
    <col min="14357" max="14592" width="9.140625" style="145"/>
    <col min="14593" max="14593" width="6" style="145" customWidth="1"/>
    <col min="14594" max="14594" width="20.42578125" style="145" customWidth="1"/>
    <col min="14595" max="14595" width="24.42578125" style="145" bestFit="1" customWidth="1"/>
    <col min="14596" max="14597" width="6.42578125" style="145" customWidth="1"/>
    <col min="14598" max="14598" width="7.85546875" style="145" customWidth="1"/>
    <col min="14599" max="14600" width="10" style="145" customWidth="1"/>
    <col min="14601" max="14601" width="8.5703125" style="145" customWidth="1"/>
    <col min="14602" max="14602" width="7.5703125" style="145" customWidth="1"/>
    <col min="14603" max="14603" width="7.7109375" style="145" customWidth="1"/>
    <col min="14604" max="14604" width="7.42578125" style="145" customWidth="1"/>
    <col min="14605" max="14605" width="18.28515625" style="145" customWidth="1"/>
    <col min="14606" max="14606" width="35.42578125" style="145" customWidth="1"/>
    <col min="14607" max="14608" width="9.140625" style="145"/>
    <col min="14609" max="14609" width="13" style="145" bestFit="1" customWidth="1"/>
    <col min="14610" max="14610" width="10.28515625" style="145" bestFit="1" customWidth="1"/>
    <col min="14611" max="14611" width="12.85546875" style="145" bestFit="1" customWidth="1"/>
    <col min="14612" max="14612" width="10.28515625" style="145" bestFit="1" customWidth="1"/>
    <col min="14613" max="14848" width="9.140625" style="145"/>
    <col min="14849" max="14849" width="6" style="145" customWidth="1"/>
    <col min="14850" max="14850" width="20.42578125" style="145" customWidth="1"/>
    <col min="14851" max="14851" width="24.42578125" style="145" bestFit="1" customWidth="1"/>
    <col min="14852" max="14853" width="6.42578125" style="145" customWidth="1"/>
    <col min="14854" max="14854" width="7.85546875" style="145" customWidth="1"/>
    <col min="14855" max="14856" width="10" style="145" customWidth="1"/>
    <col min="14857" max="14857" width="8.5703125" style="145" customWidth="1"/>
    <col min="14858" max="14858" width="7.5703125" style="145" customWidth="1"/>
    <col min="14859" max="14859" width="7.7109375" style="145" customWidth="1"/>
    <col min="14860" max="14860" width="7.42578125" style="145" customWidth="1"/>
    <col min="14861" max="14861" width="18.28515625" style="145" customWidth="1"/>
    <col min="14862" max="14862" width="35.42578125" style="145" customWidth="1"/>
    <col min="14863" max="14864" width="9.140625" style="145"/>
    <col min="14865" max="14865" width="13" style="145" bestFit="1" customWidth="1"/>
    <col min="14866" max="14866" width="10.28515625" style="145" bestFit="1" customWidth="1"/>
    <col min="14867" max="14867" width="12.85546875" style="145" bestFit="1" customWidth="1"/>
    <col min="14868" max="14868" width="10.28515625" style="145" bestFit="1" customWidth="1"/>
    <col min="14869" max="15104" width="9.140625" style="145"/>
    <col min="15105" max="15105" width="6" style="145" customWidth="1"/>
    <col min="15106" max="15106" width="20.42578125" style="145" customWidth="1"/>
    <col min="15107" max="15107" width="24.42578125" style="145" bestFit="1" customWidth="1"/>
    <col min="15108" max="15109" width="6.42578125" style="145" customWidth="1"/>
    <col min="15110" max="15110" width="7.85546875" style="145" customWidth="1"/>
    <col min="15111" max="15112" width="10" style="145" customWidth="1"/>
    <col min="15113" max="15113" width="8.5703125" style="145" customWidth="1"/>
    <col min="15114" max="15114" width="7.5703125" style="145" customWidth="1"/>
    <col min="15115" max="15115" width="7.7109375" style="145" customWidth="1"/>
    <col min="15116" max="15116" width="7.42578125" style="145" customWidth="1"/>
    <col min="15117" max="15117" width="18.28515625" style="145" customWidth="1"/>
    <col min="15118" max="15118" width="35.42578125" style="145" customWidth="1"/>
    <col min="15119" max="15120" width="9.140625" style="145"/>
    <col min="15121" max="15121" width="13" style="145" bestFit="1" customWidth="1"/>
    <col min="15122" max="15122" width="10.28515625" style="145" bestFit="1" customWidth="1"/>
    <col min="15123" max="15123" width="12.85546875" style="145" bestFit="1" customWidth="1"/>
    <col min="15124" max="15124" width="10.28515625" style="145" bestFit="1" customWidth="1"/>
    <col min="15125" max="15360" width="9.140625" style="145"/>
    <col min="15361" max="15361" width="6" style="145" customWidth="1"/>
    <col min="15362" max="15362" width="20.42578125" style="145" customWidth="1"/>
    <col min="15363" max="15363" width="24.42578125" style="145" bestFit="1" customWidth="1"/>
    <col min="15364" max="15365" width="6.42578125" style="145" customWidth="1"/>
    <col min="15366" max="15366" width="7.85546875" style="145" customWidth="1"/>
    <col min="15367" max="15368" width="10" style="145" customWidth="1"/>
    <col min="15369" max="15369" width="8.5703125" style="145" customWidth="1"/>
    <col min="15370" max="15370" width="7.5703125" style="145" customWidth="1"/>
    <col min="15371" max="15371" width="7.7109375" style="145" customWidth="1"/>
    <col min="15372" max="15372" width="7.42578125" style="145" customWidth="1"/>
    <col min="15373" max="15373" width="18.28515625" style="145" customWidth="1"/>
    <col min="15374" max="15374" width="35.42578125" style="145" customWidth="1"/>
    <col min="15375" max="15376" width="9.140625" style="145"/>
    <col min="15377" max="15377" width="13" style="145" bestFit="1" customWidth="1"/>
    <col min="15378" max="15378" width="10.28515625" style="145" bestFit="1" customWidth="1"/>
    <col min="15379" max="15379" width="12.85546875" style="145" bestFit="1" customWidth="1"/>
    <col min="15380" max="15380" width="10.28515625" style="145" bestFit="1" customWidth="1"/>
    <col min="15381" max="15616" width="9.140625" style="145"/>
    <col min="15617" max="15617" width="6" style="145" customWidth="1"/>
    <col min="15618" max="15618" width="20.42578125" style="145" customWidth="1"/>
    <col min="15619" max="15619" width="24.42578125" style="145" bestFit="1" customWidth="1"/>
    <col min="15620" max="15621" width="6.42578125" style="145" customWidth="1"/>
    <col min="15622" max="15622" width="7.85546875" style="145" customWidth="1"/>
    <col min="15623" max="15624" width="10" style="145" customWidth="1"/>
    <col min="15625" max="15625" width="8.5703125" style="145" customWidth="1"/>
    <col min="15626" max="15626" width="7.5703125" style="145" customWidth="1"/>
    <col min="15627" max="15627" width="7.7109375" style="145" customWidth="1"/>
    <col min="15628" max="15628" width="7.42578125" style="145" customWidth="1"/>
    <col min="15629" max="15629" width="18.28515625" style="145" customWidth="1"/>
    <col min="15630" max="15630" width="35.42578125" style="145" customWidth="1"/>
    <col min="15631" max="15632" width="9.140625" style="145"/>
    <col min="15633" max="15633" width="13" style="145" bestFit="1" customWidth="1"/>
    <col min="15634" max="15634" width="10.28515625" style="145" bestFit="1" customWidth="1"/>
    <col min="15635" max="15635" width="12.85546875" style="145" bestFit="1" customWidth="1"/>
    <col min="15636" max="15636" width="10.28515625" style="145" bestFit="1" customWidth="1"/>
    <col min="15637" max="15872" width="9.140625" style="145"/>
    <col min="15873" max="15873" width="6" style="145" customWidth="1"/>
    <col min="15874" max="15874" width="20.42578125" style="145" customWidth="1"/>
    <col min="15875" max="15875" width="24.42578125" style="145" bestFit="1" customWidth="1"/>
    <col min="15876" max="15877" width="6.42578125" style="145" customWidth="1"/>
    <col min="15878" max="15878" width="7.85546875" style="145" customWidth="1"/>
    <col min="15879" max="15880" width="10" style="145" customWidth="1"/>
    <col min="15881" max="15881" width="8.5703125" style="145" customWidth="1"/>
    <col min="15882" max="15882" width="7.5703125" style="145" customWidth="1"/>
    <col min="15883" max="15883" width="7.7109375" style="145" customWidth="1"/>
    <col min="15884" max="15884" width="7.42578125" style="145" customWidth="1"/>
    <col min="15885" max="15885" width="18.28515625" style="145" customWidth="1"/>
    <col min="15886" max="15886" width="35.42578125" style="145" customWidth="1"/>
    <col min="15887" max="15888" width="9.140625" style="145"/>
    <col min="15889" max="15889" width="13" style="145" bestFit="1" customWidth="1"/>
    <col min="15890" max="15890" width="10.28515625" style="145" bestFit="1" customWidth="1"/>
    <col min="15891" max="15891" width="12.85546875" style="145" bestFit="1" customWidth="1"/>
    <col min="15892" max="15892" width="10.28515625" style="145" bestFit="1" customWidth="1"/>
    <col min="15893" max="16128" width="9.140625" style="145"/>
    <col min="16129" max="16129" width="6" style="145" customWidth="1"/>
    <col min="16130" max="16130" width="20.42578125" style="145" customWidth="1"/>
    <col min="16131" max="16131" width="24.42578125" style="145" bestFit="1" customWidth="1"/>
    <col min="16132" max="16133" width="6.42578125" style="145" customWidth="1"/>
    <col min="16134" max="16134" width="7.85546875" style="145" customWidth="1"/>
    <col min="16135" max="16136" width="10" style="145" customWidth="1"/>
    <col min="16137" max="16137" width="8.5703125" style="145" customWidth="1"/>
    <col min="16138" max="16138" width="7.5703125" style="145" customWidth="1"/>
    <col min="16139" max="16139" width="7.7109375" style="145" customWidth="1"/>
    <col min="16140" max="16140" width="7.42578125" style="145" customWidth="1"/>
    <col min="16141" max="16141" width="18.28515625" style="145" customWidth="1"/>
    <col min="16142" max="16142" width="35.42578125" style="145" customWidth="1"/>
    <col min="16143" max="16144" width="9.140625" style="145"/>
    <col min="16145" max="16145" width="13" style="145" bestFit="1" customWidth="1"/>
    <col min="16146" max="16146" width="10.28515625" style="145" bestFit="1" customWidth="1"/>
    <col min="16147" max="16147" width="12.85546875" style="145" bestFit="1" customWidth="1"/>
    <col min="16148" max="16148" width="10.28515625" style="145" bestFit="1" customWidth="1"/>
    <col min="16149" max="16384" width="9.140625" style="145"/>
  </cols>
  <sheetData>
    <row r="1" spans="1:20" s="133" customFormat="1" x14ac:dyDescent="0.35">
      <c r="A1" s="127"/>
      <c r="B1" s="128"/>
      <c r="C1" s="129" t="s">
        <v>440</v>
      </c>
      <c r="D1" s="129"/>
      <c r="E1" s="129"/>
      <c r="F1" s="130"/>
      <c r="G1" s="130"/>
      <c r="H1" s="131"/>
      <c r="I1" s="131"/>
      <c r="J1" s="131"/>
      <c r="K1" s="131"/>
      <c r="L1" s="131"/>
      <c r="M1" s="131"/>
      <c r="N1" s="132"/>
      <c r="Q1" s="134"/>
      <c r="R1" s="134"/>
      <c r="S1" s="134"/>
      <c r="T1" s="134"/>
    </row>
    <row r="2" spans="1:20" s="133" customFormat="1" x14ac:dyDescent="0.35">
      <c r="A2" s="127"/>
      <c r="B2" s="135"/>
      <c r="C2" s="136" t="s">
        <v>441</v>
      </c>
      <c r="D2" s="129"/>
      <c r="E2" s="129"/>
      <c r="F2" s="130"/>
      <c r="G2" s="130"/>
      <c r="H2" s="131"/>
      <c r="I2" s="131"/>
      <c r="J2" s="131"/>
      <c r="K2" s="131"/>
      <c r="L2" s="131"/>
      <c r="M2" s="131"/>
      <c r="N2" s="137"/>
      <c r="Q2" s="134"/>
      <c r="R2" s="134"/>
      <c r="S2" s="134"/>
      <c r="T2" s="134"/>
    </row>
    <row r="3" spans="1:20" s="133" customFormat="1" x14ac:dyDescent="0.35">
      <c r="A3" s="138"/>
      <c r="B3" s="135"/>
      <c r="C3" s="131" t="s">
        <v>442</v>
      </c>
      <c r="D3" s="129"/>
      <c r="E3" s="129"/>
      <c r="F3" s="130"/>
      <c r="G3" s="130"/>
      <c r="H3" s="131"/>
      <c r="I3" s="131"/>
      <c r="J3" s="131"/>
      <c r="K3" s="131"/>
      <c r="L3" s="131"/>
      <c r="M3" s="131"/>
      <c r="N3" s="137"/>
      <c r="Q3" s="134"/>
      <c r="R3" s="134"/>
      <c r="S3" s="134"/>
      <c r="T3" s="134"/>
    </row>
    <row r="4" spans="1:20" x14ac:dyDescent="0.25">
      <c r="A4" s="139" t="s">
        <v>443</v>
      </c>
      <c r="B4" s="139"/>
      <c r="C4" s="139" t="s">
        <v>444</v>
      </c>
      <c r="D4" s="139" t="s">
        <v>445</v>
      </c>
      <c r="E4" s="303" t="s">
        <v>446</v>
      </c>
      <c r="F4" s="140" t="s">
        <v>447</v>
      </c>
      <c r="G4" s="140"/>
      <c r="H4" s="141" t="s">
        <v>448</v>
      </c>
      <c r="I4" s="142"/>
      <c r="J4" s="143" t="s">
        <v>449</v>
      </c>
      <c r="K4" s="144"/>
      <c r="L4" s="144"/>
      <c r="M4" s="142" t="s">
        <v>450</v>
      </c>
      <c r="N4" s="139"/>
    </row>
    <row r="5" spans="1:20" x14ac:dyDescent="0.25">
      <c r="A5" s="147" t="s">
        <v>451</v>
      </c>
      <c r="B5" s="147" t="s">
        <v>452</v>
      </c>
      <c r="C5" s="147" t="s">
        <v>453</v>
      </c>
      <c r="D5" s="147" t="s">
        <v>454</v>
      </c>
      <c r="E5" s="304"/>
      <c r="F5" s="148" t="s">
        <v>455</v>
      </c>
      <c r="G5" s="148" t="s">
        <v>456</v>
      </c>
      <c r="H5" s="149" t="s">
        <v>457</v>
      </c>
      <c r="I5" s="149" t="s">
        <v>457</v>
      </c>
      <c r="J5" s="150" t="s">
        <v>458</v>
      </c>
      <c r="K5" s="150" t="s">
        <v>459</v>
      </c>
      <c r="L5" s="150" t="s">
        <v>458</v>
      </c>
      <c r="M5" s="150" t="s">
        <v>460</v>
      </c>
      <c r="N5" s="147" t="s">
        <v>461</v>
      </c>
    </row>
    <row r="6" spans="1:20" x14ac:dyDescent="0.25">
      <c r="A6" s="151" t="s">
        <v>462</v>
      </c>
      <c r="B6" s="152"/>
      <c r="C6" s="151" t="s">
        <v>463</v>
      </c>
      <c r="D6" s="151" t="s">
        <v>458</v>
      </c>
      <c r="E6" s="305"/>
      <c r="F6" s="153" t="s">
        <v>464</v>
      </c>
      <c r="G6" s="153"/>
      <c r="H6" s="154" t="s">
        <v>465</v>
      </c>
      <c r="I6" s="154" t="s">
        <v>466</v>
      </c>
      <c r="J6" s="154" t="s">
        <v>467</v>
      </c>
      <c r="K6" s="154" t="s">
        <v>468</v>
      </c>
      <c r="L6" s="154" t="s">
        <v>469</v>
      </c>
      <c r="M6" s="154" t="s">
        <v>470</v>
      </c>
      <c r="N6" s="152"/>
    </row>
    <row r="7" spans="1:20" s="133" customFormat="1" x14ac:dyDescent="0.25">
      <c r="A7" s="155" t="s">
        <v>196</v>
      </c>
      <c r="B7" s="156" t="s">
        <v>508</v>
      </c>
      <c r="C7" s="155"/>
      <c r="D7" s="155"/>
      <c r="E7" s="157"/>
      <c r="F7" s="158"/>
      <c r="G7" s="158">
        <v>4967686</v>
      </c>
      <c r="H7" s="159"/>
      <c r="I7" s="159"/>
      <c r="J7" s="159"/>
      <c r="K7" s="159"/>
      <c r="L7" s="159"/>
      <c r="M7" s="159"/>
      <c r="N7" s="160"/>
      <c r="Q7" s="134"/>
      <c r="R7" s="134"/>
      <c r="S7" s="134"/>
      <c r="T7" s="134"/>
    </row>
    <row r="8" spans="1:20" x14ac:dyDescent="0.25">
      <c r="A8" s="191"/>
      <c r="B8" s="160" t="s">
        <v>527</v>
      </c>
      <c r="C8" s="160"/>
      <c r="D8" s="191"/>
      <c r="E8" s="191"/>
      <c r="F8" s="193"/>
      <c r="G8" s="193">
        <f>SUM(G10+G17+G21)</f>
        <v>2705524</v>
      </c>
      <c r="H8" s="194"/>
      <c r="I8" s="195"/>
      <c r="J8" s="195"/>
      <c r="K8" s="195"/>
      <c r="L8" s="195"/>
      <c r="M8" s="195"/>
      <c r="N8" s="161"/>
    </row>
    <row r="9" spans="1:20" x14ac:dyDescent="0.25">
      <c r="A9" s="191"/>
      <c r="B9" s="207" t="s">
        <v>506</v>
      </c>
      <c r="C9" s="160"/>
      <c r="D9" s="191"/>
      <c r="E9" s="191"/>
      <c r="F9" s="193"/>
      <c r="G9" s="206">
        <f>SUM(G7-G8)</f>
        <v>2262162</v>
      </c>
      <c r="H9" s="194"/>
      <c r="I9" s="195"/>
      <c r="J9" s="195"/>
      <c r="K9" s="195"/>
      <c r="L9" s="195"/>
      <c r="M9" s="195"/>
      <c r="N9" s="161"/>
    </row>
    <row r="10" spans="1:20" x14ac:dyDescent="0.25">
      <c r="A10" s="191"/>
      <c r="B10" s="192" t="s">
        <v>509</v>
      </c>
      <c r="C10" s="160"/>
      <c r="D10" s="191"/>
      <c r="E10" s="191"/>
      <c r="F10" s="193"/>
      <c r="G10" s="193">
        <f>SUM(G11:G15)</f>
        <v>2237336</v>
      </c>
      <c r="H10" s="194"/>
      <c r="I10" s="195"/>
      <c r="J10" s="195"/>
      <c r="K10" s="195"/>
      <c r="L10" s="195"/>
      <c r="M10" s="195"/>
      <c r="N10" s="199" t="s">
        <v>515</v>
      </c>
    </row>
    <row r="11" spans="1:20" ht="84" x14ac:dyDescent="0.25">
      <c r="A11" s="174">
        <v>1</v>
      </c>
      <c r="B11" s="175" t="s">
        <v>471</v>
      </c>
      <c r="C11" s="175"/>
      <c r="D11" s="174">
        <v>1</v>
      </c>
      <c r="E11" s="174" t="s">
        <v>472</v>
      </c>
      <c r="F11" s="176">
        <v>195896</v>
      </c>
      <c r="G11" s="176">
        <f>+F11*D11</f>
        <v>195896</v>
      </c>
      <c r="H11" s="177"/>
      <c r="I11" s="178"/>
      <c r="J11" s="178">
        <v>6</v>
      </c>
      <c r="K11" s="178"/>
      <c r="L11" s="178"/>
      <c r="M11" s="180" t="s">
        <v>510</v>
      </c>
      <c r="N11" s="163" t="s">
        <v>511</v>
      </c>
    </row>
    <row r="12" spans="1:20" ht="42" x14ac:dyDescent="0.25">
      <c r="A12" s="174">
        <v>2</v>
      </c>
      <c r="B12" s="179" t="s">
        <v>477</v>
      </c>
      <c r="C12" s="175"/>
      <c r="D12" s="174">
        <v>1</v>
      </c>
      <c r="E12" s="174" t="s">
        <v>472</v>
      </c>
      <c r="F12" s="176">
        <v>120180</v>
      </c>
      <c r="G12" s="176">
        <f>+F12*D12</f>
        <v>120180</v>
      </c>
      <c r="H12" s="177"/>
      <c r="I12" s="178"/>
      <c r="J12" s="178">
        <v>1</v>
      </c>
      <c r="K12" s="178"/>
      <c r="L12" s="178"/>
      <c r="M12" s="162" t="s">
        <v>478</v>
      </c>
      <c r="N12" s="163" t="s">
        <v>479</v>
      </c>
    </row>
    <row r="13" spans="1:20" x14ac:dyDescent="0.25">
      <c r="A13" s="174">
        <v>3</v>
      </c>
      <c r="B13" s="175" t="s">
        <v>480</v>
      </c>
      <c r="C13" s="175"/>
      <c r="D13" s="174">
        <v>1</v>
      </c>
      <c r="E13" s="174" t="s">
        <v>472</v>
      </c>
      <c r="F13" s="176">
        <v>161070</v>
      </c>
      <c r="G13" s="176">
        <f>+F13*D13</f>
        <v>161070</v>
      </c>
      <c r="H13" s="177"/>
      <c r="I13" s="178"/>
      <c r="J13" s="178">
        <v>1</v>
      </c>
      <c r="K13" s="178"/>
      <c r="L13" s="178"/>
      <c r="M13" s="162" t="s">
        <v>481</v>
      </c>
      <c r="N13" s="161" t="s">
        <v>482</v>
      </c>
    </row>
    <row r="14" spans="1:20" ht="42" x14ac:dyDescent="0.25">
      <c r="A14" s="174">
        <v>4</v>
      </c>
      <c r="B14" s="175" t="s">
        <v>473</v>
      </c>
      <c r="C14" s="175"/>
      <c r="D14" s="174">
        <v>1</v>
      </c>
      <c r="E14" s="174" t="s">
        <v>474</v>
      </c>
      <c r="F14" s="176">
        <v>963240</v>
      </c>
      <c r="G14" s="176">
        <v>963240</v>
      </c>
      <c r="H14" s="177"/>
      <c r="I14" s="178"/>
      <c r="J14" s="178">
        <v>1</v>
      </c>
      <c r="K14" s="178"/>
      <c r="L14" s="178"/>
      <c r="M14" s="162" t="s">
        <v>475</v>
      </c>
      <c r="N14" s="163" t="s">
        <v>476</v>
      </c>
    </row>
    <row r="15" spans="1:20" x14ac:dyDescent="0.25">
      <c r="A15" s="196">
        <v>5</v>
      </c>
      <c r="B15" s="161" t="s">
        <v>512</v>
      </c>
      <c r="C15" s="161"/>
      <c r="D15" s="147">
        <v>1</v>
      </c>
      <c r="E15" s="147" t="s">
        <v>472</v>
      </c>
      <c r="F15" s="197">
        <v>796950</v>
      </c>
      <c r="G15" s="197">
        <f>SUM(D15*F15)</f>
        <v>796950</v>
      </c>
      <c r="H15" s="198"/>
      <c r="I15" s="162"/>
      <c r="J15" s="162">
        <v>1</v>
      </c>
      <c r="K15" s="162"/>
      <c r="L15" s="162"/>
      <c r="M15" s="162" t="s">
        <v>513</v>
      </c>
      <c r="N15" s="161" t="s">
        <v>514</v>
      </c>
    </row>
    <row r="16" spans="1:20" x14ac:dyDescent="0.25">
      <c r="A16" s="200"/>
      <c r="B16" s="175"/>
      <c r="C16" s="175"/>
      <c r="D16" s="174"/>
      <c r="E16" s="174"/>
      <c r="F16" s="176"/>
      <c r="G16" s="176"/>
      <c r="H16" s="177"/>
      <c r="I16" s="178"/>
      <c r="J16" s="178"/>
      <c r="K16" s="178"/>
      <c r="L16" s="178"/>
      <c r="M16" s="162"/>
      <c r="N16" s="163"/>
    </row>
    <row r="17" spans="1:14" x14ac:dyDescent="0.25">
      <c r="A17" s="200"/>
      <c r="B17" s="201" t="s">
        <v>315</v>
      </c>
      <c r="C17" s="175"/>
      <c r="D17" s="174"/>
      <c r="E17" s="174"/>
      <c r="F17" s="176"/>
      <c r="G17" s="202">
        <f>SUM(G18:G19)</f>
        <v>321356</v>
      </c>
      <c r="H17" s="177"/>
      <c r="I17" s="178"/>
      <c r="J17" s="178"/>
      <c r="K17" s="178"/>
      <c r="L17" s="178"/>
      <c r="M17" s="162"/>
      <c r="N17" s="163"/>
    </row>
    <row r="18" spans="1:14" x14ac:dyDescent="0.25">
      <c r="A18" s="200">
        <v>1</v>
      </c>
      <c r="B18" s="175" t="s">
        <v>516</v>
      </c>
      <c r="C18" s="175"/>
      <c r="D18" s="174"/>
      <c r="E18" s="174"/>
      <c r="F18" s="176">
        <v>200000</v>
      </c>
      <c r="G18" s="176">
        <v>200000</v>
      </c>
      <c r="H18" s="177"/>
      <c r="I18" s="178"/>
      <c r="J18" s="178"/>
      <c r="K18" s="178"/>
      <c r="L18" s="178"/>
      <c r="M18" s="162" t="s">
        <v>513</v>
      </c>
      <c r="N18" s="163" t="s">
        <v>517</v>
      </c>
    </row>
    <row r="19" spans="1:14" x14ac:dyDescent="0.25">
      <c r="A19" s="200">
        <v>2</v>
      </c>
      <c r="B19" s="175" t="s">
        <v>518</v>
      </c>
      <c r="C19" s="175"/>
      <c r="D19" s="174"/>
      <c r="E19" s="174"/>
      <c r="F19" s="176">
        <v>121356</v>
      </c>
      <c r="G19" s="176">
        <v>121356</v>
      </c>
      <c r="H19" s="177"/>
      <c r="I19" s="178"/>
      <c r="J19" s="178"/>
      <c r="K19" s="178"/>
      <c r="L19" s="178"/>
      <c r="M19" s="162" t="s">
        <v>513</v>
      </c>
      <c r="N19" s="163" t="s">
        <v>519</v>
      </c>
    </row>
    <row r="20" spans="1:14" x14ac:dyDescent="0.25">
      <c r="A20" s="200"/>
      <c r="B20" s="175"/>
      <c r="C20" s="175"/>
      <c r="D20" s="174"/>
      <c r="E20" s="174"/>
      <c r="F20" s="176"/>
      <c r="G20" s="176"/>
      <c r="H20" s="177"/>
      <c r="I20" s="178"/>
      <c r="J20" s="178"/>
      <c r="K20" s="178"/>
      <c r="L20" s="178"/>
      <c r="M20" s="162"/>
      <c r="N20" s="163"/>
    </row>
    <row r="21" spans="1:14" x14ac:dyDescent="0.25">
      <c r="A21" s="200"/>
      <c r="B21" s="201" t="s">
        <v>35</v>
      </c>
      <c r="C21" s="201"/>
      <c r="D21" s="203"/>
      <c r="E21" s="203"/>
      <c r="F21" s="202"/>
      <c r="G21" s="202">
        <v>146832</v>
      </c>
      <c r="H21" s="177"/>
      <c r="I21" s="178"/>
      <c r="J21" s="178"/>
      <c r="K21" s="178"/>
      <c r="L21" s="178"/>
      <c r="M21" s="162"/>
      <c r="N21" s="163"/>
    </row>
    <row r="22" spans="1:14" x14ac:dyDescent="0.25">
      <c r="A22" s="200">
        <v>1</v>
      </c>
      <c r="B22" s="175" t="s">
        <v>520</v>
      </c>
      <c r="C22" s="175"/>
      <c r="D22" s="174">
        <v>1</v>
      </c>
      <c r="E22" s="174" t="s">
        <v>472</v>
      </c>
      <c r="F22" s="176"/>
      <c r="G22" s="176"/>
      <c r="H22" s="177"/>
      <c r="I22" s="178"/>
      <c r="J22" s="178"/>
      <c r="K22" s="178"/>
      <c r="L22" s="178"/>
      <c r="M22" s="162" t="s">
        <v>521</v>
      </c>
      <c r="N22" s="163" t="s">
        <v>522</v>
      </c>
    </row>
    <row r="23" spans="1:14" x14ac:dyDescent="0.25">
      <c r="A23" s="200">
        <v>2</v>
      </c>
      <c r="B23" s="175" t="s">
        <v>524</v>
      </c>
      <c r="C23" s="175"/>
      <c r="D23" s="174">
        <v>1</v>
      </c>
      <c r="E23" s="174" t="s">
        <v>523</v>
      </c>
      <c r="F23" s="176"/>
      <c r="G23" s="176"/>
      <c r="H23" s="177"/>
      <c r="I23" s="178"/>
      <c r="J23" s="178"/>
      <c r="K23" s="178"/>
      <c r="L23" s="178"/>
      <c r="M23" s="162" t="s">
        <v>525</v>
      </c>
      <c r="N23" s="163" t="s">
        <v>526</v>
      </c>
    </row>
    <row r="24" spans="1:14" x14ac:dyDescent="0.25">
      <c r="A24" s="200"/>
      <c r="B24" s="175"/>
      <c r="C24" s="175"/>
      <c r="D24" s="174"/>
      <c r="E24" s="174"/>
      <c r="F24" s="176"/>
      <c r="G24" s="176"/>
      <c r="H24" s="177"/>
      <c r="I24" s="178"/>
      <c r="J24" s="178"/>
      <c r="K24" s="178"/>
      <c r="L24" s="178"/>
      <c r="M24" s="162"/>
      <c r="N24" s="163"/>
    </row>
    <row r="25" spans="1:14" x14ac:dyDescent="0.25">
      <c r="A25" s="200"/>
      <c r="B25" s="175"/>
      <c r="C25" s="175"/>
      <c r="D25" s="174"/>
      <c r="E25" s="174"/>
      <c r="F25" s="176"/>
      <c r="G25" s="176"/>
      <c r="H25" s="177"/>
      <c r="I25" s="178"/>
      <c r="J25" s="178"/>
      <c r="K25" s="178"/>
      <c r="L25" s="178"/>
      <c r="M25" s="162"/>
      <c r="N25" s="163"/>
    </row>
    <row r="26" spans="1:14" x14ac:dyDescent="0.25">
      <c r="A26" s="200"/>
      <c r="B26" s="175"/>
      <c r="C26" s="175"/>
      <c r="D26" s="174"/>
      <c r="E26" s="174"/>
      <c r="F26" s="176"/>
      <c r="G26" s="176"/>
      <c r="H26" s="177"/>
      <c r="I26" s="178"/>
      <c r="J26" s="178"/>
      <c r="K26" s="178"/>
      <c r="L26" s="178"/>
      <c r="M26" s="162"/>
      <c r="N26" s="163"/>
    </row>
    <row r="27" spans="1:14" x14ac:dyDescent="0.25">
      <c r="A27" s="200"/>
      <c r="B27" s="175"/>
      <c r="C27" s="175"/>
      <c r="D27" s="174"/>
      <c r="E27" s="174"/>
      <c r="F27" s="176"/>
      <c r="G27" s="176"/>
      <c r="H27" s="177"/>
      <c r="I27" s="178"/>
      <c r="J27" s="178"/>
      <c r="K27" s="178"/>
      <c r="L27" s="178"/>
      <c r="M27" s="162"/>
      <c r="N27" s="163"/>
    </row>
    <row r="28" spans="1:14" x14ac:dyDescent="0.25">
      <c r="A28" s="200"/>
      <c r="B28" s="175"/>
      <c r="C28" s="175"/>
      <c r="D28" s="174"/>
      <c r="E28" s="174"/>
      <c r="F28" s="176"/>
      <c r="G28" s="176"/>
      <c r="H28" s="177"/>
      <c r="I28" s="178"/>
      <c r="J28" s="178"/>
      <c r="K28" s="178"/>
      <c r="L28" s="178"/>
      <c r="M28" s="162"/>
      <c r="N28" s="163"/>
    </row>
    <row r="29" spans="1:14" x14ac:dyDescent="0.25">
      <c r="A29" s="200"/>
      <c r="B29" s="175"/>
      <c r="C29" s="175"/>
      <c r="D29" s="174"/>
      <c r="E29" s="174"/>
      <c r="F29" s="176"/>
      <c r="G29" s="176"/>
      <c r="H29" s="177"/>
      <c r="I29" s="178"/>
      <c r="J29" s="178"/>
      <c r="K29" s="178"/>
      <c r="L29" s="178"/>
      <c r="M29" s="162"/>
      <c r="N29" s="163"/>
    </row>
    <row r="30" spans="1:14" x14ac:dyDescent="0.25">
      <c r="A30" s="200"/>
      <c r="B30" s="175"/>
      <c r="C30" s="175"/>
      <c r="D30" s="174"/>
      <c r="E30" s="174"/>
      <c r="F30" s="176"/>
      <c r="G30" s="176"/>
      <c r="H30" s="177"/>
      <c r="I30" s="178"/>
      <c r="J30" s="178"/>
      <c r="K30" s="178"/>
      <c r="L30" s="178"/>
      <c r="M30" s="162"/>
      <c r="N30" s="163"/>
    </row>
    <row r="31" spans="1:14" x14ac:dyDescent="0.25">
      <c r="A31" s="200"/>
      <c r="B31" s="175"/>
      <c r="C31" s="175"/>
      <c r="D31" s="174"/>
      <c r="E31" s="174"/>
      <c r="F31" s="176"/>
      <c r="G31" s="176"/>
      <c r="H31" s="177"/>
      <c r="I31" s="178"/>
      <c r="J31" s="178"/>
      <c r="K31" s="178"/>
      <c r="L31" s="178"/>
      <c r="M31" s="162"/>
      <c r="N31" s="163"/>
    </row>
    <row r="32" spans="1:14" x14ac:dyDescent="0.25">
      <c r="A32" s="200"/>
      <c r="B32" s="175"/>
      <c r="C32" s="175"/>
      <c r="D32" s="174"/>
      <c r="E32" s="174"/>
      <c r="F32" s="176"/>
      <c r="G32" s="176"/>
      <c r="H32" s="177"/>
      <c r="I32" s="178"/>
      <c r="J32" s="178"/>
      <c r="K32" s="178"/>
      <c r="L32" s="178"/>
      <c r="M32" s="162"/>
      <c r="N32" s="163"/>
    </row>
    <row r="33" spans="1:14" x14ac:dyDescent="0.25">
      <c r="A33" s="200"/>
      <c r="B33" s="175"/>
      <c r="C33" s="175"/>
      <c r="D33" s="174"/>
      <c r="E33" s="174"/>
      <c r="F33" s="176"/>
      <c r="G33" s="176"/>
      <c r="H33" s="177"/>
      <c r="I33" s="178"/>
      <c r="J33" s="178"/>
      <c r="K33" s="178"/>
      <c r="L33" s="178"/>
      <c r="M33" s="162"/>
      <c r="N33" s="163"/>
    </row>
    <row r="34" spans="1:14" x14ac:dyDescent="0.25">
      <c r="A34" s="200"/>
      <c r="B34" s="175"/>
      <c r="C34" s="175"/>
      <c r="D34" s="174"/>
      <c r="E34" s="174"/>
      <c r="F34" s="176"/>
      <c r="G34" s="176"/>
      <c r="H34" s="177"/>
      <c r="I34" s="178"/>
      <c r="J34" s="178"/>
      <c r="K34" s="178"/>
      <c r="L34" s="178"/>
      <c r="M34" s="162"/>
      <c r="N34" s="163"/>
    </row>
    <row r="35" spans="1:14" x14ac:dyDescent="0.25">
      <c r="A35" s="200"/>
      <c r="B35" s="175"/>
      <c r="C35" s="175"/>
      <c r="D35" s="174"/>
      <c r="E35" s="174"/>
      <c r="F35" s="176"/>
      <c r="G35" s="176"/>
      <c r="H35" s="177"/>
      <c r="I35" s="178"/>
      <c r="J35" s="178"/>
      <c r="K35" s="178"/>
      <c r="L35" s="178"/>
      <c r="M35" s="162"/>
      <c r="N35" s="163"/>
    </row>
    <row r="36" spans="1:14" x14ac:dyDescent="0.25">
      <c r="A36" s="200"/>
      <c r="B36" s="175"/>
      <c r="C36" s="175"/>
      <c r="D36" s="174"/>
      <c r="E36" s="174"/>
      <c r="F36" s="176"/>
      <c r="G36" s="176"/>
      <c r="H36" s="177"/>
      <c r="I36" s="178"/>
      <c r="J36" s="178"/>
      <c r="K36" s="178"/>
      <c r="L36" s="178"/>
      <c r="M36" s="162"/>
      <c r="N36" s="163"/>
    </row>
    <row r="37" spans="1:14" x14ac:dyDescent="0.25">
      <c r="A37" s="200"/>
      <c r="B37" s="175"/>
      <c r="C37" s="175"/>
      <c r="D37" s="174"/>
      <c r="E37" s="174"/>
      <c r="F37" s="176"/>
      <c r="G37" s="176"/>
      <c r="H37" s="177"/>
      <c r="I37" s="178"/>
      <c r="J37" s="178"/>
      <c r="K37" s="178"/>
      <c r="L37" s="178"/>
      <c r="M37" s="162"/>
      <c r="N37" s="163"/>
    </row>
  </sheetData>
  <mergeCells count="1">
    <mergeCell ref="E4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V223"/>
  <sheetViews>
    <sheetView workbookViewId="0">
      <pane ySplit="5" topLeftCell="A6" activePane="bottomLeft" state="frozen"/>
      <selection activeCell="G7" sqref="G7"/>
      <selection pane="bottomLeft" activeCell="M178" sqref="M178"/>
    </sheetView>
  </sheetViews>
  <sheetFormatPr defaultColWidth="9.140625" defaultRowHeight="18.75" x14ac:dyDescent="0.3"/>
  <cols>
    <col min="1" max="1" width="14.85546875" style="27" customWidth="1"/>
    <col min="2" max="2" width="24.85546875" style="27" customWidth="1"/>
    <col min="3" max="3" width="28.42578125" style="50" customWidth="1"/>
    <col min="4" max="4" width="8.7109375" style="51" customWidth="1"/>
    <col min="5" max="16" width="4.28515625" style="27" customWidth="1"/>
    <col min="17" max="17" width="10.85546875" style="27" customWidth="1"/>
    <col min="18" max="18" width="12.5703125" style="51" customWidth="1"/>
    <col min="19" max="19" width="12.7109375" style="52" customWidth="1"/>
    <col min="20" max="20" width="14.85546875" style="27" customWidth="1"/>
    <col min="21" max="21" width="11.42578125" style="27" customWidth="1"/>
    <col min="22" max="22" width="10" style="27" bestFit="1" customWidth="1"/>
    <col min="23" max="16384" width="9.140625" style="27"/>
  </cols>
  <sheetData>
    <row r="1" spans="1:21" x14ac:dyDescent="0.3">
      <c r="A1" s="314" t="s">
        <v>172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26"/>
      <c r="U1" s="26"/>
    </row>
    <row r="2" spans="1:21" ht="19.5" thickBot="1" x14ac:dyDescent="0.35">
      <c r="A2" s="315" t="s">
        <v>197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26"/>
      <c r="U2" s="26"/>
    </row>
    <row r="3" spans="1:21" ht="22.5" customHeight="1" x14ac:dyDescent="0.3">
      <c r="A3" s="316" t="s">
        <v>2</v>
      </c>
      <c r="B3" s="319" t="s">
        <v>3</v>
      </c>
      <c r="C3" s="322" t="s">
        <v>12</v>
      </c>
      <c r="D3" s="325" t="s">
        <v>173</v>
      </c>
      <c r="E3" s="328" t="s">
        <v>174</v>
      </c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5" t="s">
        <v>175</v>
      </c>
      <c r="R3" s="325" t="s">
        <v>14</v>
      </c>
      <c r="S3" s="329" t="s">
        <v>15</v>
      </c>
    </row>
    <row r="4" spans="1:21" x14ac:dyDescent="0.3">
      <c r="A4" s="317"/>
      <c r="B4" s="320"/>
      <c r="C4" s="323"/>
      <c r="D4" s="326"/>
      <c r="E4" s="332">
        <v>2565</v>
      </c>
      <c r="F4" s="332"/>
      <c r="G4" s="332"/>
      <c r="H4" s="332">
        <v>2566</v>
      </c>
      <c r="I4" s="332"/>
      <c r="J4" s="332"/>
      <c r="K4" s="332"/>
      <c r="L4" s="332"/>
      <c r="M4" s="332"/>
      <c r="N4" s="332"/>
      <c r="O4" s="332"/>
      <c r="P4" s="332"/>
      <c r="Q4" s="326"/>
      <c r="R4" s="326"/>
      <c r="S4" s="330"/>
    </row>
    <row r="5" spans="1:21" ht="22.5" customHeight="1" thickBot="1" x14ac:dyDescent="0.35">
      <c r="A5" s="318"/>
      <c r="B5" s="321"/>
      <c r="C5" s="324"/>
      <c r="D5" s="327"/>
      <c r="E5" s="28" t="s">
        <v>176</v>
      </c>
      <c r="F5" s="28" t="s">
        <v>177</v>
      </c>
      <c r="G5" s="28" t="s">
        <v>178</v>
      </c>
      <c r="H5" s="28" t="s">
        <v>179</v>
      </c>
      <c r="I5" s="28" t="s">
        <v>180</v>
      </c>
      <c r="J5" s="28" t="s">
        <v>181</v>
      </c>
      <c r="K5" s="28" t="s">
        <v>182</v>
      </c>
      <c r="L5" s="28" t="s">
        <v>183</v>
      </c>
      <c r="M5" s="28" t="s">
        <v>184</v>
      </c>
      <c r="N5" s="28" t="s">
        <v>185</v>
      </c>
      <c r="O5" s="28" t="s">
        <v>186</v>
      </c>
      <c r="P5" s="28" t="s">
        <v>187</v>
      </c>
      <c r="Q5" s="327"/>
      <c r="R5" s="327"/>
      <c r="S5" s="331"/>
    </row>
    <row r="6" spans="1:21" x14ac:dyDescent="0.3">
      <c r="A6" s="168" t="s">
        <v>0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70"/>
      <c r="T6" s="27">
        <f>+'Cluster นศ. 3 หน่วยงาน '!B21</f>
        <v>11248800</v>
      </c>
    </row>
    <row r="7" spans="1:21" ht="19.5" thickBot="1" x14ac:dyDescent="0.35">
      <c r="A7" s="171" t="s">
        <v>1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3">
        <f>SUM(S8:S209)</f>
        <v>11244990</v>
      </c>
      <c r="T7" s="210">
        <f>+T6-S7</f>
        <v>3810</v>
      </c>
    </row>
    <row r="8" spans="1:21" ht="37.5" x14ac:dyDescent="0.3">
      <c r="A8" s="333" t="s">
        <v>188</v>
      </c>
      <c r="B8" s="341" t="s">
        <v>189</v>
      </c>
      <c r="C8" s="61" t="s">
        <v>199</v>
      </c>
      <c r="D8" s="29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29" t="s">
        <v>19</v>
      </c>
      <c r="S8" s="31">
        <v>152750</v>
      </c>
    </row>
    <row r="9" spans="1:21" ht="56.25" x14ac:dyDescent="0.3">
      <c r="A9" s="334"/>
      <c r="B9" s="311"/>
      <c r="C9" s="62" t="s">
        <v>202</v>
      </c>
      <c r="D9" s="32">
        <v>727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2" t="s">
        <v>203</v>
      </c>
      <c r="S9" s="34">
        <v>59000</v>
      </c>
    </row>
    <row r="10" spans="1:21" x14ac:dyDescent="0.3">
      <c r="A10" s="334"/>
      <c r="B10" s="311"/>
      <c r="C10" s="62" t="s">
        <v>204</v>
      </c>
      <c r="D10" s="32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2" t="s">
        <v>59</v>
      </c>
      <c r="S10" s="34">
        <v>20000</v>
      </c>
    </row>
    <row r="11" spans="1:21" ht="37.5" x14ac:dyDescent="0.3">
      <c r="A11" s="334"/>
      <c r="B11" s="311"/>
      <c r="C11" s="62" t="s">
        <v>58</v>
      </c>
      <c r="D11" s="32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2" t="s">
        <v>59</v>
      </c>
      <c r="S11" s="34">
        <v>10000</v>
      </c>
    </row>
    <row r="12" spans="1:21" ht="37.5" x14ac:dyDescent="0.3">
      <c r="A12" s="334"/>
      <c r="B12" s="311"/>
      <c r="C12" s="62" t="s">
        <v>205</v>
      </c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2" t="s">
        <v>59</v>
      </c>
      <c r="S12" s="34">
        <v>10000</v>
      </c>
    </row>
    <row r="13" spans="1:21" x14ac:dyDescent="0.3">
      <c r="A13" s="334"/>
      <c r="B13" s="311"/>
      <c r="C13" s="62" t="s">
        <v>206</v>
      </c>
      <c r="D13" s="32">
        <v>650</v>
      </c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2" t="s">
        <v>207</v>
      </c>
      <c r="S13" s="34">
        <v>30000</v>
      </c>
    </row>
    <row r="14" spans="1:21" x14ac:dyDescent="0.3">
      <c r="A14" s="334"/>
      <c r="B14" s="311"/>
      <c r="C14" s="62" t="s">
        <v>208</v>
      </c>
      <c r="D14" s="32">
        <v>50</v>
      </c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2" t="s">
        <v>207</v>
      </c>
      <c r="S14" s="34">
        <v>32000</v>
      </c>
    </row>
    <row r="15" spans="1:21" x14ac:dyDescent="0.3">
      <c r="A15" s="334"/>
      <c r="B15" s="311"/>
      <c r="C15" s="62" t="s">
        <v>211</v>
      </c>
      <c r="D15" s="32">
        <v>104</v>
      </c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2" t="s">
        <v>78</v>
      </c>
      <c r="S15" s="34">
        <v>5000</v>
      </c>
      <c r="U15" s="59"/>
    </row>
    <row r="16" spans="1:21" x14ac:dyDescent="0.3">
      <c r="A16" s="334"/>
      <c r="B16" s="311"/>
      <c r="C16" s="62" t="s">
        <v>212</v>
      </c>
      <c r="D16" s="32">
        <v>104</v>
      </c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2" t="s">
        <v>78</v>
      </c>
      <c r="S16" s="34">
        <v>40000</v>
      </c>
    </row>
    <row r="17" spans="1:19" ht="37.5" x14ac:dyDescent="0.3">
      <c r="A17" s="334"/>
      <c r="B17" s="311"/>
      <c r="C17" s="62" t="s">
        <v>213</v>
      </c>
      <c r="D17" s="32">
        <v>104</v>
      </c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2" t="s">
        <v>78</v>
      </c>
      <c r="S17" s="34">
        <v>3000</v>
      </c>
    </row>
    <row r="18" spans="1:19" ht="37.5" x14ac:dyDescent="0.3">
      <c r="A18" s="334"/>
      <c r="B18" s="311"/>
      <c r="C18" s="62" t="s">
        <v>214</v>
      </c>
      <c r="D18" s="32">
        <v>104</v>
      </c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2" t="s">
        <v>78</v>
      </c>
      <c r="S18" s="34">
        <v>8400</v>
      </c>
    </row>
    <row r="19" spans="1:19" x14ac:dyDescent="0.3">
      <c r="A19" s="334"/>
      <c r="B19" s="311"/>
      <c r="C19" s="62" t="s">
        <v>215</v>
      </c>
      <c r="D19" s="32">
        <v>104</v>
      </c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2" t="s">
        <v>78</v>
      </c>
      <c r="S19" s="34">
        <v>5000</v>
      </c>
    </row>
    <row r="20" spans="1:19" ht="37.5" x14ac:dyDescent="0.3">
      <c r="A20" s="334"/>
      <c r="B20" s="311"/>
      <c r="C20" s="62" t="s">
        <v>216</v>
      </c>
      <c r="D20" s="32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2" t="s">
        <v>217</v>
      </c>
      <c r="S20" s="34">
        <v>50000</v>
      </c>
    </row>
    <row r="21" spans="1:19" ht="37.5" x14ac:dyDescent="0.3">
      <c r="A21" s="334"/>
      <c r="B21" s="311"/>
      <c r="C21" s="62" t="s">
        <v>218</v>
      </c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2" t="s">
        <v>217</v>
      </c>
      <c r="S21" s="34">
        <v>20000</v>
      </c>
    </row>
    <row r="22" spans="1:19" ht="37.5" x14ac:dyDescent="0.3">
      <c r="A22" s="334"/>
      <c r="B22" s="311"/>
      <c r="C22" s="62" t="s">
        <v>219</v>
      </c>
      <c r="D22" s="32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2" t="s">
        <v>217</v>
      </c>
      <c r="S22" s="34">
        <v>5000</v>
      </c>
    </row>
    <row r="23" spans="1:19" x14ac:dyDescent="0.3">
      <c r="A23" s="334"/>
      <c r="B23" s="311"/>
      <c r="C23" s="62" t="s">
        <v>220</v>
      </c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2" t="s">
        <v>217</v>
      </c>
      <c r="S23" s="34">
        <v>9000</v>
      </c>
    </row>
    <row r="24" spans="1:19" ht="112.5" x14ac:dyDescent="0.3">
      <c r="A24" s="334"/>
      <c r="B24" s="311"/>
      <c r="C24" s="62" t="s">
        <v>221</v>
      </c>
      <c r="D24" s="32" t="s">
        <v>336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2" t="s">
        <v>66</v>
      </c>
      <c r="S24" s="34">
        <v>20000</v>
      </c>
    </row>
    <row r="25" spans="1:19" ht="56.25" x14ac:dyDescent="0.3">
      <c r="A25" s="334"/>
      <c r="B25" s="311"/>
      <c r="C25" s="62" t="s">
        <v>222</v>
      </c>
      <c r="D25" s="32" t="s">
        <v>337</v>
      </c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2" t="s">
        <v>66</v>
      </c>
      <c r="S25" s="34">
        <v>10000</v>
      </c>
    </row>
    <row r="26" spans="1:19" ht="56.25" x14ac:dyDescent="0.3">
      <c r="A26" s="334"/>
      <c r="B26" s="311"/>
      <c r="C26" s="62" t="s">
        <v>223</v>
      </c>
      <c r="D26" s="32" t="s">
        <v>337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2" t="s">
        <v>66</v>
      </c>
      <c r="S26" s="34"/>
    </row>
    <row r="27" spans="1:19" ht="75" x14ac:dyDescent="0.3">
      <c r="A27" s="334"/>
      <c r="B27" s="311"/>
      <c r="C27" s="62" t="s">
        <v>224</v>
      </c>
      <c r="D27" s="32" t="s">
        <v>338</v>
      </c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2" t="s">
        <v>66</v>
      </c>
      <c r="S27" s="34">
        <v>30000</v>
      </c>
    </row>
    <row r="28" spans="1:19" ht="75" x14ac:dyDescent="0.3">
      <c r="A28" s="334"/>
      <c r="B28" s="311"/>
      <c r="C28" s="62" t="s">
        <v>225</v>
      </c>
      <c r="D28" s="32" t="s">
        <v>339</v>
      </c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2" t="s">
        <v>66</v>
      </c>
      <c r="S28" s="34">
        <v>32000</v>
      </c>
    </row>
    <row r="29" spans="1:19" ht="112.5" x14ac:dyDescent="0.3">
      <c r="A29" s="334"/>
      <c r="B29" s="311"/>
      <c r="C29" s="62" t="s">
        <v>226</v>
      </c>
      <c r="D29" s="32" t="s">
        <v>340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2" t="s">
        <v>66</v>
      </c>
      <c r="S29" s="34">
        <v>5000</v>
      </c>
    </row>
    <row r="30" spans="1:19" ht="37.5" x14ac:dyDescent="0.3">
      <c r="A30" s="334"/>
      <c r="B30" s="311"/>
      <c r="C30" s="62" t="s">
        <v>227</v>
      </c>
      <c r="D30" s="32" t="s">
        <v>332</v>
      </c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2" t="s">
        <v>45</v>
      </c>
      <c r="S30" s="34">
        <v>10000</v>
      </c>
    </row>
    <row r="31" spans="1:19" ht="37.5" x14ac:dyDescent="0.3">
      <c r="A31" s="334"/>
      <c r="B31" s="311"/>
      <c r="C31" s="62" t="s">
        <v>228</v>
      </c>
      <c r="D31" s="32" t="s">
        <v>333</v>
      </c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2" t="s">
        <v>45</v>
      </c>
      <c r="S31" s="34">
        <v>30000</v>
      </c>
    </row>
    <row r="32" spans="1:19" ht="75" x14ac:dyDescent="0.3">
      <c r="A32" s="334"/>
      <c r="B32" s="311"/>
      <c r="C32" s="62" t="s">
        <v>229</v>
      </c>
      <c r="D32" s="32" t="s">
        <v>334</v>
      </c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2" t="s">
        <v>45</v>
      </c>
      <c r="S32" s="34">
        <v>10000</v>
      </c>
    </row>
    <row r="33" spans="1:21" ht="37.5" x14ac:dyDescent="0.3">
      <c r="A33" s="334"/>
      <c r="B33" s="311"/>
      <c r="C33" s="62" t="s">
        <v>230</v>
      </c>
      <c r="D33" s="32" t="s">
        <v>334</v>
      </c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2" t="s">
        <v>45</v>
      </c>
      <c r="S33" s="34">
        <v>10000</v>
      </c>
    </row>
    <row r="34" spans="1:21" ht="37.5" x14ac:dyDescent="0.3">
      <c r="A34" s="334"/>
      <c r="B34" s="311"/>
      <c r="C34" s="62" t="s">
        <v>166</v>
      </c>
      <c r="D34" s="32" t="s">
        <v>328</v>
      </c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2" t="s">
        <v>85</v>
      </c>
      <c r="S34" s="34">
        <v>10000</v>
      </c>
    </row>
    <row r="35" spans="1:21" ht="37.5" x14ac:dyDescent="0.3">
      <c r="A35" s="334"/>
      <c r="B35" s="311"/>
      <c r="C35" s="62" t="s">
        <v>234</v>
      </c>
      <c r="D35" s="32" t="s">
        <v>329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2" t="s">
        <v>85</v>
      </c>
      <c r="S35" s="34">
        <v>8000</v>
      </c>
    </row>
    <row r="36" spans="1:21" ht="56.25" x14ac:dyDescent="0.3">
      <c r="A36" s="334"/>
      <c r="B36" s="311"/>
      <c r="C36" s="62" t="s">
        <v>102</v>
      </c>
      <c r="D36" s="32" t="s">
        <v>330</v>
      </c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2" t="s">
        <v>85</v>
      </c>
      <c r="S36" s="34">
        <v>10000</v>
      </c>
    </row>
    <row r="37" spans="1:21" ht="56.25" x14ac:dyDescent="0.3">
      <c r="A37" s="334"/>
      <c r="B37" s="311"/>
      <c r="C37" s="62" t="s">
        <v>240</v>
      </c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2" t="s">
        <v>241</v>
      </c>
      <c r="S37" s="34">
        <v>36000</v>
      </c>
      <c r="U37" s="59"/>
    </row>
    <row r="38" spans="1:21" ht="37.5" x14ac:dyDescent="0.3">
      <c r="A38" s="334"/>
      <c r="B38" s="311"/>
      <c r="C38" s="62" t="s">
        <v>242</v>
      </c>
      <c r="D38" s="32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2" t="s">
        <v>241</v>
      </c>
      <c r="S38" s="34">
        <v>35000</v>
      </c>
    </row>
    <row r="39" spans="1:21" ht="56.25" x14ac:dyDescent="0.3">
      <c r="A39" s="334"/>
      <c r="B39" s="311"/>
      <c r="C39" s="62" t="s">
        <v>243</v>
      </c>
      <c r="D39" s="32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2" t="s">
        <v>241</v>
      </c>
      <c r="S39" s="34">
        <v>15000</v>
      </c>
    </row>
    <row r="40" spans="1:21" ht="75" x14ac:dyDescent="0.3">
      <c r="A40" s="334"/>
      <c r="B40" s="311"/>
      <c r="C40" s="62" t="s">
        <v>244</v>
      </c>
      <c r="D40" s="32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2" t="s">
        <v>241</v>
      </c>
      <c r="S40" s="34">
        <v>4000</v>
      </c>
    </row>
    <row r="41" spans="1:21" ht="56.25" x14ac:dyDescent="0.3">
      <c r="A41" s="334"/>
      <c r="B41" s="311"/>
      <c r="C41" s="62" t="s">
        <v>245</v>
      </c>
      <c r="D41" s="32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2" t="s">
        <v>241</v>
      </c>
      <c r="S41" s="34">
        <v>10000</v>
      </c>
    </row>
    <row r="42" spans="1:21" ht="37.5" x14ac:dyDescent="0.3">
      <c r="A42" s="334"/>
      <c r="B42" s="311"/>
      <c r="C42" s="62" t="s">
        <v>247</v>
      </c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2" t="s">
        <v>69</v>
      </c>
      <c r="S42" s="34">
        <v>7000</v>
      </c>
    </row>
    <row r="43" spans="1:21" ht="37.5" x14ac:dyDescent="0.3">
      <c r="A43" s="334"/>
      <c r="B43" s="311"/>
      <c r="C43" s="62" t="s">
        <v>248</v>
      </c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2" t="s">
        <v>69</v>
      </c>
      <c r="S43" s="34">
        <v>7000</v>
      </c>
    </row>
    <row r="44" spans="1:21" ht="37.5" x14ac:dyDescent="0.3">
      <c r="A44" s="334"/>
      <c r="B44" s="311"/>
      <c r="C44" s="62" t="s">
        <v>249</v>
      </c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2" t="s">
        <v>69</v>
      </c>
      <c r="S44" s="34">
        <v>7000</v>
      </c>
    </row>
    <row r="45" spans="1:21" ht="56.25" x14ac:dyDescent="0.3">
      <c r="A45" s="334"/>
      <c r="B45" s="311"/>
      <c r="C45" s="62" t="s">
        <v>250</v>
      </c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2" t="s">
        <v>69</v>
      </c>
      <c r="S45" s="34">
        <v>45000</v>
      </c>
    </row>
    <row r="46" spans="1:21" ht="37.5" x14ac:dyDescent="0.3">
      <c r="A46" s="334"/>
      <c r="B46" s="311"/>
      <c r="C46" s="62" t="s">
        <v>251</v>
      </c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2" t="s">
        <v>69</v>
      </c>
      <c r="S46" s="34">
        <v>50000</v>
      </c>
    </row>
    <row r="47" spans="1:21" ht="37.5" x14ac:dyDescent="0.3">
      <c r="A47" s="334"/>
      <c r="B47" s="311"/>
      <c r="C47" s="62" t="s">
        <v>252</v>
      </c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2" t="s">
        <v>69</v>
      </c>
      <c r="S47" s="34">
        <v>35000</v>
      </c>
    </row>
    <row r="48" spans="1:21" ht="37.5" x14ac:dyDescent="0.3">
      <c r="A48" s="334"/>
      <c r="B48" s="311"/>
      <c r="C48" s="62" t="s">
        <v>253</v>
      </c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2" t="s">
        <v>69</v>
      </c>
      <c r="S48" s="34">
        <v>15000</v>
      </c>
    </row>
    <row r="49" spans="1:22" ht="37.5" x14ac:dyDescent="0.3">
      <c r="A49" s="334"/>
      <c r="B49" s="311"/>
      <c r="C49" s="62" t="s">
        <v>254</v>
      </c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2" t="s">
        <v>69</v>
      </c>
      <c r="S49" s="34">
        <v>15000</v>
      </c>
    </row>
    <row r="50" spans="1:22" ht="37.5" x14ac:dyDescent="0.3">
      <c r="A50" s="334"/>
      <c r="B50" s="311"/>
      <c r="C50" s="62" t="s">
        <v>255</v>
      </c>
      <c r="D50" s="32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2" t="s">
        <v>69</v>
      </c>
      <c r="S50" s="34">
        <v>25000</v>
      </c>
    </row>
    <row r="51" spans="1:22" ht="37.5" x14ac:dyDescent="0.3">
      <c r="A51" s="334"/>
      <c r="B51" s="311"/>
      <c r="C51" s="62" t="s">
        <v>256</v>
      </c>
      <c r="D51" s="32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2" t="s">
        <v>69</v>
      </c>
      <c r="S51" s="34">
        <v>15000</v>
      </c>
    </row>
    <row r="52" spans="1:22" ht="112.5" x14ac:dyDescent="0.3">
      <c r="A52" s="334"/>
      <c r="B52" s="311"/>
      <c r="C52" s="62" t="s">
        <v>257</v>
      </c>
      <c r="D52" s="32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2" t="s">
        <v>69</v>
      </c>
      <c r="S52" s="34">
        <v>37309</v>
      </c>
    </row>
    <row r="53" spans="1:22" ht="37.5" x14ac:dyDescent="0.3">
      <c r="A53" s="334"/>
      <c r="B53" s="311"/>
      <c r="C53" s="62" t="s">
        <v>258</v>
      </c>
      <c r="D53" s="32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2" t="s">
        <v>69</v>
      </c>
      <c r="S53" s="34">
        <v>15000</v>
      </c>
    </row>
    <row r="54" spans="1:22" ht="37.5" x14ac:dyDescent="0.3">
      <c r="A54" s="334"/>
      <c r="B54" s="311"/>
      <c r="C54" s="67" t="s">
        <v>260</v>
      </c>
      <c r="D54" s="32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2" t="s">
        <v>62</v>
      </c>
      <c r="S54" s="34">
        <v>100000</v>
      </c>
    </row>
    <row r="55" spans="1:22" ht="37.5" x14ac:dyDescent="0.3">
      <c r="A55" s="334"/>
      <c r="B55" s="311"/>
      <c r="C55" s="67" t="s">
        <v>261</v>
      </c>
      <c r="D55" s="32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2" t="s">
        <v>62</v>
      </c>
      <c r="S55" s="34">
        <v>350000</v>
      </c>
    </row>
    <row r="56" spans="1:22" x14ac:dyDescent="0.3">
      <c r="A56" s="334"/>
      <c r="B56" s="311"/>
      <c r="C56" s="67" t="s">
        <v>262</v>
      </c>
      <c r="D56" s="32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2" t="s">
        <v>62</v>
      </c>
      <c r="S56" s="34">
        <v>5000</v>
      </c>
    </row>
    <row r="57" spans="1:22" ht="37.5" x14ac:dyDescent="0.3">
      <c r="A57" s="334"/>
      <c r="B57" s="311"/>
      <c r="C57" s="67" t="s">
        <v>263</v>
      </c>
      <c r="D57" s="32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2" t="s">
        <v>62</v>
      </c>
      <c r="S57" s="34">
        <v>35341</v>
      </c>
    </row>
    <row r="58" spans="1:22" ht="37.5" x14ac:dyDescent="0.3">
      <c r="A58" s="334"/>
      <c r="B58" s="311"/>
      <c r="C58" s="67" t="s">
        <v>264</v>
      </c>
      <c r="D58" s="32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2" t="s">
        <v>62</v>
      </c>
      <c r="S58" s="34">
        <v>85000</v>
      </c>
    </row>
    <row r="59" spans="1:22" x14ac:dyDescent="0.3">
      <c r="A59" s="334"/>
      <c r="B59" s="311"/>
      <c r="C59" s="67" t="s">
        <v>265</v>
      </c>
      <c r="D59" s="32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2" t="s">
        <v>62</v>
      </c>
      <c r="S59" s="34">
        <v>15000</v>
      </c>
    </row>
    <row r="60" spans="1:22" ht="19.5" thickBot="1" x14ac:dyDescent="0.35">
      <c r="A60" s="334"/>
      <c r="B60" s="311"/>
      <c r="C60" s="67" t="s">
        <v>266</v>
      </c>
      <c r="D60" s="32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2" t="s">
        <v>62</v>
      </c>
      <c r="S60" s="34">
        <v>10000</v>
      </c>
    </row>
    <row r="61" spans="1:22" x14ac:dyDescent="0.3">
      <c r="A61" s="334"/>
      <c r="B61" s="311"/>
      <c r="C61" s="306" t="s">
        <v>267</v>
      </c>
      <c r="D61" s="32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2"/>
      <c r="S61" s="34"/>
      <c r="U61" s="59"/>
    </row>
    <row r="62" spans="1:22" x14ac:dyDescent="0.3">
      <c r="A62" s="334"/>
      <c r="B62" s="311"/>
      <c r="C62" s="307"/>
      <c r="D62" s="32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2"/>
      <c r="S62" s="34"/>
      <c r="U62" s="59"/>
      <c r="V62" s="59"/>
    </row>
    <row r="63" spans="1:22" ht="37.5" x14ac:dyDescent="0.3">
      <c r="A63" s="334"/>
      <c r="B63" s="311"/>
      <c r="C63" s="35" t="s">
        <v>268</v>
      </c>
      <c r="D63" s="32" t="s">
        <v>341</v>
      </c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2" t="s">
        <v>294</v>
      </c>
      <c r="S63" s="34">
        <v>10000</v>
      </c>
      <c r="U63" s="59"/>
    </row>
    <row r="64" spans="1:22" ht="93.75" x14ac:dyDescent="0.3">
      <c r="A64" s="334"/>
      <c r="B64" s="311"/>
      <c r="C64" s="35" t="s">
        <v>269</v>
      </c>
      <c r="D64" s="32" t="s">
        <v>342</v>
      </c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2" t="s">
        <v>294</v>
      </c>
      <c r="S64" s="34">
        <v>70000</v>
      </c>
    </row>
    <row r="65" spans="1:19" ht="94.5" thickBot="1" x14ac:dyDescent="0.35">
      <c r="A65" s="334"/>
      <c r="B65" s="311"/>
      <c r="C65" s="35" t="s">
        <v>270</v>
      </c>
      <c r="D65" s="32" t="s">
        <v>343</v>
      </c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2" t="s">
        <v>294</v>
      </c>
      <c r="S65" s="34">
        <v>20000</v>
      </c>
    </row>
    <row r="66" spans="1:19" ht="37.5" x14ac:dyDescent="0.3">
      <c r="A66" s="334"/>
      <c r="B66" s="311"/>
      <c r="C66" s="61" t="s">
        <v>271</v>
      </c>
      <c r="D66" s="32" t="s">
        <v>344</v>
      </c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2" t="s">
        <v>294</v>
      </c>
      <c r="S66" s="31">
        <v>20000</v>
      </c>
    </row>
    <row r="67" spans="1:19" ht="37.5" x14ac:dyDescent="0.3">
      <c r="A67" s="334"/>
      <c r="B67" s="311"/>
      <c r="C67" s="62" t="s">
        <v>272</v>
      </c>
      <c r="D67" s="32" t="s">
        <v>344</v>
      </c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2" t="s">
        <v>294</v>
      </c>
      <c r="S67" s="34">
        <v>50000</v>
      </c>
    </row>
    <row r="68" spans="1:19" ht="56.25" x14ac:dyDescent="0.3">
      <c r="A68" s="334"/>
      <c r="B68" s="311"/>
      <c r="C68" s="62" t="s">
        <v>273</v>
      </c>
      <c r="D68" s="32" t="s">
        <v>328</v>
      </c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2" t="s">
        <v>294</v>
      </c>
      <c r="S68" s="34">
        <v>90000</v>
      </c>
    </row>
    <row r="69" spans="1:19" ht="75" x14ac:dyDescent="0.3">
      <c r="A69" s="334"/>
      <c r="B69" s="311"/>
      <c r="C69" s="62" t="s">
        <v>274</v>
      </c>
      <c r="D69" s="32" t="s">
        <v>344</v>
      </c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2" t="s">
        <v>294</v>
      </c>
      <c r="S69" s="34">
        <v>20000</v>
      </c>
    </row>
    <row r="70" spans="1:19" ht="56.25" x14ac:dyDescent="0.3">
      <c r="A70" s="334"/>
      <c r="B70" s="311"/>
      <c r="C70" s="62" t="s">
        <v>275</v>
      </c>
      <c r="D70" s="32" t="s">
        <v>328</v>
      </c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2" t="s">
        <v>294</v>
      </c>
      <c r="S70" s="34">
        <v>60000</v>
      </c>
    </row>
    <row r="71" spans="1:19" ht="56.25" x14ac:dyDescent="0.3">
      <c r="A71" s="334"/>
      <c r="B71" s="311"/>
      <c r="C71" s="62" t="s">
        <v>276</v>
      </c>
      <c r="D71" s="32" t="s">
        <v>345</v>
      </c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2" t="s">
        <v>294</v>
      </c>
      <c r="S71" s="34">
        <v>150000</v>
      </c>
    </row>
    <row r="72" spans="1:19" ht="56.25" x14ac:dyDescent="0.3">
      <c r="A72" s="334"/>
      <c r="B72" s="311"/>
      <c r="C72" s="62" t="s">
        <v>277</v>
      </c>
      <c r="D72" s="32" t="s">
        <v>346</v>
      </c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2" t="s">
        <v>294</v>
      </c>
      <c r="S72" s="34">
        <v>30000</v>
      </c>
    </row>
    <row r="73" spans="1:19" ht="56.25" x14ac:dyDescent="0.3">
      <c r="A73" s="334"/>
      <c r="B73" s="311"/>
      <c r="C73" s="62" t="s">
        <v>278</v>
      </c>
      <c r="D73" s="32" t="s">
        <v>346</v>
      </c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2" t="s">
        <v>294</v>
      </c>
      <c r="S73" s="34">
        <v>20000</v>
      </c>
    </row>
    <row r="74" spans="1:19" ht="75.75" thickBot="1" x14ac:dyDescent="0.35">
      <c r="A74" s="334"/>
      <c r="B74" s="311"/>
      <c r="C74" s="62" t="s">
        <v>279</v>
      </c>
      <c r="D74" s="32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2" t="s">
        <v>294</v>
      </c>
      <c r="S74" s="34">
        <v>50000</v>
      </c>
    </row>
    <row r="75" spans="1:19" ht="37.5" x14ac:dyDescent="0.3">
      <c r="A75" s="334"/>
      <c r="B75" s="311"/>
      <c r="C75" s="36" t="s">
        <v>280</v>
      </c>
      <c r="D75" s="32" t="s">
        <v>347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2" t="s">
        <v>294</v>
      </c>
      <c r="S75" s="53">
        <v>20000</v>
      </c>
    </row>
    <row r="76" spans="1:19" ht="37.5" x14ac:dyDescent="0.3">
      <c r="A76" s="334"/>
      <c r="B76" s="311"/>
      <c r="C76" s="62" t="s">
        <v>149</v>
      </c>
      <c r="D76" s="32" t="s">
        <v>344</v>
      </c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2" t="s">
        <v>294</v>
      </c>
      <c r="S76" s="54">
        <v>70000</v>
      </c>
    </row>
    <row r="77" spans="1:19" ht="37.5" x14ac:dyDescent="0.3">
      <c r="A77" s="334"/>
      <c r="B77" s="311"/>
      <c r="C77" s="62" t="s">
        <v>281</v>
      </c>
      <c r="D77" s="32" t="s">
        <v>328</v>
      </c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2" t="s">
        <v>294</v>
      </c>
      <c r="S77" s="54">
        <v>30000</v>
      </c>
    </row>
    <row r="78" spans="1:19" ht="37.5" x14ac:dyDescent="0.3">
      <c r="A78" s="334"/>
      <c r="B78" s="311"/>
      <c r="C78" s="37" t="s">
        <v>169</v>
      </c>
      <c r="D78" s="32" t="s">
        <v>348</v>
      </c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2" t="s">
        <v>294</v>
      </c>
      <c r="S78" s="55">
        <v>15400</v>
      </c>
    </row>
    <row r="79" spans="1:19" ht="38.25" thickBot="1" x14ac:dyDescent="0.35">
      <c r="A79" s="334"/>
      <c r="B79" s="311"/>
      <c r="C79" s="37" t="s">
        <v>150</v>
      </c>
      <c r="D79" s="32" t="s">
        <v>348</v>
      </c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2" t="s">
        <v>294</v>
      </c>
      <c r="S79" s="55">
        <v>12520</v>
      </c>
    </row>
    <row r="80" spans="1:19" ht="37.5" x14ac:dyDescent="0.3">
      <c r="A80" s="334"/>
      <c r="B80" s="311"/>
      <c r="C80" s="61" t="s">
        <v>282</v>
      </c>
      <c r="D80" s="32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2" t="s">
        <v>294</v>
      </c>
      <c r="S80" s="31">
        <v>18900</v>
      </c>
    </row>
    <row r="81" spans="1:19" ht="37.5" x14ac:dyDescent="0.3">
      <c r="A81" s="334"/>
      <c r="B81" s="311"/>
      <c r="C81" s="37" t="s">
        <v>283</v>
      </c>
      <c r="D81" s="32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2" t="s">
        <v>294</v>
      </c>
      <c r="S81" s="34">
        <v>100000</v>
      </c>
    </row>
    <row r="82" spans="1:19" ht="37.5" x14ac:dyDescent="0.3">
      <c r="A82" s="334"/>
      <c r="B82" s="311"/>
      <c r="C82" s="62" t="s">
        <v>284</v>
      </c>
      <c r="D82" s="32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2" t="s">
        <v>294</v>
      </c>
      <c r="S82" s="34">
        <v>7400</v>
      </c>
    </row>
    <row r="83" spans="1:19" ht="37.5" x14ac:dyDescent="0.3">
      <c r="A83" s="334"/>
      <c r="B83" s="311"/>
      <c r="C83" s="62" t="s">
        <v>285</v>
      </c>
      <c r="D83" s="32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2" t="s">
        <v>294</v>
      </c>
      <c r="S83" s="34">
        <v>100000</v>
      </c>
    </row>
    <row r="84" spans="1:19" ht="37.5" x14ac:dyDescent="0.3">
      <c r="A84" s="334"/>
      <c r="B84" s="311"/>
      <c r="C84" s="62" t="s">
        <v>286</v>
      </c>
      <c r="D84" s="32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2" t="s">
        <v>294</v>
      </c>
      <c r="S84" s="34">
        <v>10320</v>
      </c>
    </row>
    <row r="85" spans="1:19" ht="37.5" x14ac:dyDescent="0.3">
      <c r="A85" s="334"/>
      <c r="B85" s="311"/>
      <c r="C85" s="62" t="s">
        <v>287</v>
      </c>
      <c r="D85" s="32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2" t="s">
        <v>294</v>
      </c>
      <c r="S85" s="34">
        <v>17400</v>
      </c>
    </row>
    <row r="86" spans="1:19" ht="37.5" x14ac:dyDescent="0.3">
      <c r="A86" s="334"/>
      <c r="B86" s="311"/>
      <c r="C86" s="38" t="s">
        <v>288</v>
      </c>
      <c r="D86" s="32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2" t="s">
        <v>294</v>
      </c>
      <c r="S86" s="56">
        <v>35000</v>
      </c>
    </row>
    <row r="87" spans="1:19" ht="56.25" x14ac:dyDescent="0.3">
      <c r="A87" s="334"/>
      <c r="B87" s="311"/>
      <c r="C87" s="32" t="s">
        <v>289</v>
      </c>
      <c r="D87" s="32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2" t="s">
        <v>294</v>
      </c>
      <c r="S87" s="57">
        <v>150000</v>
      </c>
    </row>
    <row r="88" spans="1:19" ht="37.5" x14ac:dyDescent="0.3">
      <c r="A88" s="334"/>
      <c r="B88" s="311"/>
      <c r="C88" s="38" t="s">
        <v>290</v>
      </c>
      <c r="D88" s="32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2" t="s">
        <v>294</v>
      </c>
      <c r="S88" s="56">
        <v>90000</v>
      </c>
    </row>
    <row r="89" spans="1:19" ht="37.5" x14ac:dyDescent="0.3">
      <c r="A89" s="334"/>
      <c r="B89" s="311"/>
      <c r="C89" s="38" t="s">
        <v>291</v>
      </c>
      <c r="D89" s="32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2" t="s">
        <v>294</v>
      </c>
      <c r="S89" s="56">
        <v>100000</v>
      </c>
    </row>
    <row r="90" spans="1:19" ht="56.25" x14ac:dyDescent="0.3">
      <c r="A90" s="334"/>
      <c r="B90" s="311"/>
      <c r="C90" s="32" t="s">
        <v>292</v>
      </c>
      <c r="D90" s="32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2" t="s">
        <v>294</v>
      </c>
      <c r="S90" s="57">
        <v>50000</v>
      </c>
    </row>
    <row r="91" spans="1:19" ht="37.5" x14ac:dyDescent="0.3">
      <c r="A91" s="334"/>
      <c r="B91" s="311"/>
      <c r="C91" s="32" t="s">
        <v>528</v>
      </c>
      <c r="D91" s="32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2" t="s">
        <v>294</v>
      </c>
      <c r="S91" s="57">
        <v>100000</v>
      </c>
    </row>
    <row r="92" spans="1:19" ht="37.5" x14ac:dyDescent="0.3">
      <c r="A92" s="334"/>
      <c r="B92" s="311"/>
      <c r="C92" s="32" t="s">
        <v>529</v>
      </c>
      <c r="D92" s="32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2" t="s">
        <v>294</v>
      </c>
      <c r="S92" s="57">
        <v>200000</v>
      </c>
    </row>
    <row r="93" spans="1:19" ht="37.5" x14ac:dyDescent="0.3">
      <c r="A93" s="334"/>
      <c r="B93" s="311"/>
      <c r="C93" s="32" t="s">
        <v>300</v>
      </c>
      <c r="D93" s="32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2" t="s">
        <v>301</v>
      </c>
      <c r="S93" s="57">
        <v>85000</v>
      </c>
    </row>
    <row r="94" spans="1:19" ht="37.5" x14ac:dyDescent="0.3">
      <c r="A94" s="334"/>
      <c r="B94" s="311"/>
      <c r="C94" s="32" t="s">
        <v>305</v>
      </c>
      <c r="D94" s="32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2" t="s">
        <v>301</v>
      </c>
      <c r="S94" s="57">
        <v>5000</v>
      </c>
    </row>
    <row r="95" spans="1:19" ht="56.25" x14ac:dyDescent="0.3">
      <c r="A95" s="334"/>
      <c r="B95" s="311"/>
      <c r="C95" s="32" t="s">
        <v>306</v>
      </c>
      <c r="D95" s="32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2" t="s">
        <v>47</v>
      </c>
      <c r="S95" s="57">
        <v>2000</v>
      </c>
    </row>
    <row r="96" spans="1:19" ht="56.25" x14ac:dyDescent="0.3">
      <c r="A96" s="334"/>
      <c r="B96" s="311"/>
      <c r="C96" s="32" t="s">
        <v>307</v>
      </c>
      <c r="D96" s="32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2" t="s">
        <v>47</v>
      </c>
      <c r="S96" s="57">
        <v>35000</v>
      </c>
    </row>
    <row r="97" spans="1:22" ht="37.5" x14ac:dyDescent="0.3">
      <c r="A97" s="334"/>
      <c r="B97" s="311"/>
      <c r="C97" s="32" t="s">
        <v>308</v>
      </c>
      <c r="D97" s="32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2" t="s">
        <v>47</v>
      </c>
      <c r="S97" s="57">
        <v>10000</v>
      </c>
    </row>
    <row r="98" spans="1:22" ht="37.5" x14ac:dyDescent="0.3">
      <c r="A98" s="334"/>
      <c r="B98" s="311"/>
      <c r="C98" s="32" t="s">
        <v>309</v>
      </c>
      <c r="D98" s="32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2" t="s">
        <v>47</v>
      </c>
      <c r="S98" s="57">
        <v>0</v>
      </c>
    </row>
    <row r="99" spans="1:22" ht="37.5" x14ac:dyDescent="0.3">
      <c r="A99" s="334"/>
      <c r="B99" s="311"/>
      <c r="C99" s="32" t="s">
        <v>319</v>
      </c>
      <c r="D99" s="32">
        <v>59</v>
      </c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2" t="s">
        <v>315</v>
      </c>
      <c r="S99" s="57">
        <v>30000</v>
      </c>
    </row>
    <row r="100" spans="1:22" ht="75" x14ac:dyDescent="0.3">
      <c r="A100" s="334"/>
      <c r="B100" s="311"/>
      <c r="C100" s="32" t="s">
        <v>320</v>
      </c>
      <c r="D100" s="32">
        <v>85</v>
      </c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2" t="s">
        <v>315</v>
      </c>
      <c r="S100" s="57">
        <v>0</v>
      </c>
    </row>
    <row r="101" spans="1:22" ht="56.25" x14ac:dyDescent="0.3">
      <c r="A101" s="334"/>
      <c r="B101" s="311"/>
      <c r="C101" s="32" t="s">
        <v>321</v>
      </c>
      <c r="D101" s="32">
        <v>80</v>
      </c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2" t="s">
        <v>315</v>
      </c>
      <c r="S101" s="57">
        <v>0</v>
      </c>
    </row>
    <row r="102" spans="1:22" ht="75" x14ac:dyDescent="0.3">
      <c r="A102" s="334"/>
      <c r="B102" s="311"/>
      <c r="C102" s="32" t="s">
        <v>322</v>
      </c>
      <c r="D102" s="32">
        <v>150</v>
      </c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2" t="s">
        <v>315</v>
      </c>
      <c r="S102" s="57">
        <v>120000</v>
      </c>
    </row>
    <row r="103" spans="1:22" ht="75" x14ac:dyDescent="0.3">
      <c r="A103" s="334"/>
      <c r="B103" s="311"/>
      <c r="C103" s="32" t="s">
        <v>323</v>
      </c>
      <c r="D103" s="32">
        <v>180</v>
      </c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2" t="s">
        <v>315</v>
      </c>
      <c r="S103" s="57">
        <v>3000</v>
      </c>
    </row>
    <row r="104" spans="1:22" x14ac:dyDescent="0.3">
      <c r="A104" s="334"/>
      <c r="B104" s="311"/>
      <c r="C104" s="32" t="s">
        <v>368</v>
      </c>
      <c r="D104" s="32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2" t="s">
        <v>24</v>
      </c>
      <c r="S104" s="57">
        <v>27500</v>
      </c>
      <c r="U104" s="81"/>
      <c r="V104" s="81"/>
    </row>
    <row r="105" spans="1:22" x14ac:dyDescent="0.3">
      <c r="A105" s="334"/>
      <c r="B105" s="311"/>
      <c r="C105" s="32" t="s">
        <v>369</v>
      </c>
      <c r="D105" s="32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2" t="s">
        <v>24</v>
      </c>
      <c r="S105" s="57">
        <v>29800</v>
      </c>
    </row>
    <row r="106" spans="1:22" x14ac:dyDescent="0.3">
      <c r="A106" s="334"/>
      <c r="B106" s="311"/>
      <c r="C106" s="32" t="s">
        <v>370</v>
      </c>
      <c r="D106" s="32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2" t="s">
        <v>24</v>
      </c>
      <c r="S106" s="57">
        <v>5000</v>
      </c>
      <c r="U106" s="81"/>
      <c r="V106" s="81"/>
    </row>
    <row r="107" spans="1:22" x14ac:dyDescent="0.3">
      <c r="A107" s="334"/>
      <c r="B107" s="311"/>
      <c r="C107" s="32" t="s">
        <v>371</v>
      </c>
      <c r="D107" s="3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2" t="s">
        <v>24</v>
      </c>
      <c r="S107" s="57">
        <v>15000</v>
      </c>
    </row>
    <row r="108" spans="1:22" ht="37.5" x14ac:dyDescent="0.3">
      <c r="A108" s="334"/>
      <c r="B108" s="311"/>
      <c r="C108" s="32" t="s">
        <v>375</v>
      </c>
      <c r="D108" s="32" t="s">
        <v>377</v>
      </c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2" t="s">
        <v>376</v>
      </c>
      <c r="S108" s="57">
        <v>5000</v>
      </c>
      <c r="V108" s="81"/>
    </row>
    <row r="109" spans="1:22" ht="21.75" customHeight="1" x14ac:dyDescent="0.3">
      <c r="A109" s="334"/>
      <c r="B109" s="311"/>
      <c r="C109" s="32" t="s">
        <v>378</v>
      </c>
      <c r="D109" s="32" t="s">
        <v>379</v>
      </c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2" t="s">
        <v>376</v>
      </c>
      <c r="S109" s="57">
        <v>20000</v>
      </c>
    </row>
    <row r="110" spans="1:22" x14ac:dyDescent="0.3">
      <c r="A110" s="334"/>
      <c r="B110" s="311"/>
      <c r="C110" s="32" t="s">
        <v>380</v>
      </c>
      <c r="D110" s="32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2" t="s">
        <v>376</v>
      </c>
      <c r="S110" s="57">
        <v>26000</v>
      </c>
    </row>
    <row r="111" spans="1:22" ht="22.5" customHeight="1" x14ac:dyDescent="0.3">
      <c r="A111" s="334"/>
      <c r="B111" s="311"/>
      <c r="C111" s="32" t="s">
        <v>387</v>
      </c>
      <c r="D111" s="32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2" t="s">
        <v>385</v>
      </c>
      <c r="S111" s="57">
        <v>30000</v>
      </c>
      <c r="T111" s="27" t="s">
        <v>388</v>
      </c>
    </row>
    <row r="112" spans="1:22" ht="56.25" x14ac:dyDescent="0.3">
      <c r="A112" s="334"/>
      <c r="B112" s="311"/>
      <c r="C112" s="32" t="s">
        <v>389</v>
      </c>
      <c r="D112" s="32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2" t="s">
        <v>385</v>
      </c>
      <c r="S112" s="57">
        <v>20000</v>
      </c>
      <c r="T112" s="27" t="s">
        <v>388</v>
      </c>
    </row>
    <row r="113" spans="1:19" ht="37.5" x14ac:dyDescent="0.3">
      <c r="A113" s="334"/>
      <c r="B113" s="311"/>
      <c r="C113" s="32" t="s">
        <v>391</v>
      </c>
      <c r="D113" s="32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2" t="s">
        <v>385</v>
      </c>
      <c r="S113" s="57">
        <v>5000</v>
      </c>
    </row>
    <row r="114" spans="1:19" ht="37.5" x14ac:dyDescent="0.3">
      <c r="A114" s="334"/>
      <c r="B114" s="311"/>
      <c r="C114" s="32" t="s">
        <v>392</v>
      </c>
      <c r="D114" s="32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2" t="s">
        <v>385</v>
      </c>
      <c r="S114" s="57">
        <v>6000</v>
      </c>
    </row>
    <row r="115" spans="1:19" ht="37.5" x14ac:dyDescent="0.3">
      <c r="A115" s="334"/>
      <c r="B115" s="311"/>
      <c r="C115" s="32" t="s">
        <v>393</v>
      </c>
      <c r="D115" s="32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2" t="s">
        <v>385</v>
      </c>
      <c r="S115" s="57">
        <v>7000</v>
      </c>
    </row>
    <row r="116" spans="1:19" ht="37.5" x14ac:dyDescent="0.3">
      <c r="A116" s="334"/>
      <c r="B116" s="311"/>
      <c r="C116" s="87" t="s">
        <v>394</v>
      </c>
      <c r="D116" s="32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254" t="s">
        <v>395</v>
      </c>
      <c r="S116" s="255">
        <v>200000</v>
      </c>
    </row>
    <row r="117" spans="1:19" ht="56.25" x14ac:dyDescent="0.3">
      <c r="A117" s="334"/>
      <c r="B117" s="311"/>
      <c r="C117" s="86" t="s">
        <v>396</v>
      </c>
      <c r="D117" s="32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254" t="s">
        <v>395</v>
      </c>
      <c r="S117" s="255">
        <v>2112100</v>
      </c>
    </row>
    <row r="118" spans="1:19" x14ac:dyDescent="0.3">
      <c r="A118" s="334"/>
      <c r="B118" s="311"/>
      <c r="C118" s="204" t="s">
        <v>488</v>
      </c>
      <c r="D118" s="32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254" t="s">
        <v>395</v>
      </c>
      <c r="S118" s="255">
        <v>100000</v>
      </c>
    </row>
    <row r="119" spans="1:19" x14ac:dyDescent="0.3">
      <c r="A119" s="334"/>
      <c r="B119" s="311"/>
      <c r="C119" s="204" t="s">
        <v>363</v>
      </c>
      <c r="D119" s="32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254" t="s">
        <v>395</v>
      </c>
      <c r="S119" s="255">
        <v>150000</v>
      </c>
    </row>
    <row r="120" spans="1:19" ht="37.5" x14ac:dyDescent="0.3">
      <c r="A120" s="334"/>
      <c r="B120" s="311"/>
      <c r="C120" s="204" t="s">
        <v>530</v>
      </c>
      <c r="D120" s="32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256" t="s">
        <v>531</v>
      </c>
      <c r="S120" s="257">
        <v>30000</v>
      </c>
    </row>
    <row r="121" spans="1:19" ht="56.25" x14ac:dyDescent="0.3">
      <c r="A121" s="334"/>
      <c r="B121" s="311"/>
      <c r="C121" s="205" t="s">
        <v>532</v>
      </c>
      <c r="D121" s="32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256" t="s">
        <v>531</v>
      </c>
      <c r="S121" s="257">
        <v>200000</v>
      </c>
    </row>
    <row r="122" spans="1:19" ht="37.5" x14ac:dyDescent="0.3">
      <c r="A122" s="334"/>
      <c r="B122" s="311"/>
      <c r="C122" s="204" t="s">
        <v>533</v>
      </c>
      <c r="D122" s="32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256" t="s">
        <v>531</v>
      </c>
      <c r="S122" s="257">
        <v>80000</v>
      </c>
    </row>
    <row r="123" spans="1:19" ht="37.5" x14ac:dyDescent="0.3">
      <c r="A123" s="334"/>
      <c r="B123" s="311"/>
      <c r="C123" s="204" t="s">
        <v>536</v>
      </c>
      <c r="D123" s="32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256" t="s">
        <v>531</v>
      </c>
      <c r="S123" s="257">
        <v>20000</v>
      </c>
    </row>
    <row r="124" spans="1:19" x14ac:dyDescent="0.3">
      <c r="A124" s="334"/>
      <c r="B124" s="311"/>
      <c r="C124" s="204"/>
      <c r="D124" s="32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2"/>
      <c r="S124" s="57"/>
    </row>
    <row r="125" spans="1:19" x14ac:dyDescent="0.3">
      <c r="A125" s="334"/>
      <c r="B125" s="311"/>
      <c r="C125" s="204"/>
      <c r="D125" s="32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2"/>
      <c r="S125" s="57"/>
    </row>
    <row r="126" spans="1:19" x14ac:dyDescent="0.3">
      <c r="A126" s="334"/>
      <c r="B126" s="311"/>
      <c r="C126" s="204"/>
      <c r="D126" s="32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2"/>
      <c r="S126" s="57"/>
    </row>
    <row r="127" spans="1:19" x14ac:dyDescent="0.3">
      <c r="A127" s="334"/>
      <c r="B127" s="311"/>
      <c r="C127" s="204"/>
      <c r="D127" s="32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2"/>
      <c r="S127" s="57"/>
    </row>
    <row r="128" spans="1:19" x14ac:dyDescent="0.3">
      <c r="A128" s="334"/>
      <c r="B128" s="311"/>
      <c r="C128" s="32"/>
      <c r="D128" s="32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2"/>
      <c r="S128" s="57"/>
    </row>
    <row r="129" spans="1:19" x14ac:dyDescent="0.3">
      <c r="A129" s="334"/>
      <c r="B129" s="311"/>
      <c r="C129" s="32"/>
      <c r="D129" s="32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2"/>
      <c r="S129" s="57"/>
    </row>
    <row r="130" spans="1:19" x14ac:dyDescent="0.3">
      <c r="A130" s="334"/>
      <c r="B130" s="311"/>
      <c r="C130" s="32"/>
      <c r="D130" s="32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2"/>
      <c r="S130" s="57"/>
    </row>
    <row r="131" spans="1:19" x14ac:dyDescent="0.3">
      <c r="A131" s="334"/>
      <c r="B131" s="311"/>
      <c r="C131" s="32"/>
      <c r="D131" s="32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2"/>
      <c r="S131" s="57"/>
    </row>
    <row r="132" spans="1:19" x14ac:dyDescent="0.3">
      <c r="A132" s="334"/>
      <c r="B132" s="311"/>
      <c r="C132" s="32"/>
      <c r="D132" s="32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2"/>
      <c r="S132" s="57"/>
    </row>
    <row r="133" spans="1:19" x14ac:dyDescent="0.3">
      <c r="A133" s="334"/>
      <c r="B133" s="311"/>
      <c r="C133" s="62"/>
      <c r="D133" s="32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2"/>
      <c r="S133" s="34"/>
    </row>
    <row r="134" spans="1:19" ht="56.25" x14ac:dyDescent="0.3">
      <c r="A134" s="334"/>
      <c r="B134" s="312" t="s">
        <v>190</v>
      </c>
      <c r="C134" s="39" t="s">
        <v>201</v>
      </c>
      <c r="D134" s="40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0" t="s">
        <v>198</v>
      </c>
      <c r="S134" s="42">
        <v>497250</v>
      </c>
    </row>
    <row r="135" spans="1:19" ht="37.5" x14ac:dyDescent="0.3">
      <c r="A135" s="334"/>
      <c r="B135" s="336"/>
      <c r="C135" s="63" t="s">
        <v>101</v>
      </c>
      <c r="D135" s="37" t="s">
        <v>328</v>
      </c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37" t="s">
        <v>85</v>
      </c>
      <c r="S135" s="44">
        <v>10000</v>
      </c>
    </row>
    <row r="136" spans="1:19" ht="37.5" x14ac:dyDescent="0.3">
      <c r="A136" s="334"/>
      <c r="B136" s="336"/>
      <c r="C136" s="63" t="s">
        <v>235</v>
      </c>
      <c r="D136" s="37" t="s">
        <v>328</v>
      </c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37" t="s">
        <v>85</v>
      </c>
      <c r="S136" s="44">
        <v>5000</v>
      </c>
    </row>
    <row r="137" spans="1:19" x14ac:dyDescent="0.3">
      <c r="A137" s="334"/>
      <c r="B137" s="336"/>
      <c r="C137" s="63" t="s">
        <v>259</v>
      </c>
      <c r="D137" s="37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37" t="s">
        <v>69</v>
      </c>
      <c r="S137" s="44">
        <v>35000</v>
      </c>
    </row>
    <row r="138" spans="1:19" ht="37.5" x14ac:dyDescent="0.3">
      <c r="A138" s="334"/>
      <c r="B138" s="336"/>
      <c r="C138" s="63" t="s">
        <v>296</v>
      </c>
      <c r="D138" s="37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37" t="s">
        <v>49</v>
      </c>
      <c r="S138" s="44">
        <v>5000</v>
      </c>
    </row>
    <row r="139" spans="1:19" x14ac:dyDescent="0.3">
      <c r="A139" s="334"/>
      <c r="B139" s="336"/>
      <c r="C139" s="63" t="s">
        <v>302</v>
      </c>
      <c r="D139" s="37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37" t="s">
        <v>301</v>
      </c>
      <c r="S139" s="44">
        <v>60000</v>
      </c>
    </row>
    <row r="140" spans="1:19" ht="56.25" x14ac:dyDescent="0.3">
      <c r="A140" s="334"/>
      <c r="B140" s="336"/>
      <c r="C140" s="63" t="s">
        <v>310</v>
      </c>
      <c r="D140" s="37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37" t="s">
        <v>47</v>
      </c>
      <c r="S140" s="44">
        <v>15000</v>
      </c>
    </row>
    <row r="141" spans="1:19" ht="37.5" x14ac:dyDescent="0.3">
      <c r="A141" s="334"/>
      <c r="B141" s="336"/>
      <c r="C141" s="63" t="s">
        <v>324</v>
      </c>
      <c r="D141" s="37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37" t="s">
        <v>315</v>
      </c>
      <c r="S141" s="44">
        <v>2500</v>
      </c>
    </row>
    <row r="142" spans="1:19" x14ac:dyDescent="0.3">
      <c r="A142" s="334"/>
      <c r="B142" s="336"/>
      <c r="C142" s="63" t="s">
        <v>325</v>
      </c>
      <c r="D142" s="37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37" t="s">
        <v>315</v>
      </c>
      <c r="S142" s="44">
        <v>2500</v>
      </c>
    </row>
    <row r="143" spans="1:19" ht="37.5" x14ac:dyDescent="0.3">
      <c r="A143" s="334"/>
      <c r="B143" s="336"/>
      <c r="C143" s="83" t="s">
        <v>381</v>
      </c>
      <c r="D143" s="37" t="s">
        <v>328</v>
      </c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37" t="s">
        <v>376</v>
      </c>
      <c r="S143" s="44">
        <v>10000</v>
      </c>
    </row>
    <row r="144" spans="1:19" ht="37.5" x14ac:dyDescent="0.3">
      <c r="A144" s="334"/>
      <c r="B144" s="336"/>
      <c r="C144" s="85" t="s">
        <v>384</v>
      </c>
      <c r="D144" s="37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37" t="s">
        <v>385</v>
      </c>
      <c r="S144" s="44">
        <v>20000</v>
      </c>
    </row>
    <row r="145" spans="1:19" x14ac:dyDescent="0.3">
      <c r="A145" s="334"/>
      <c r="B145" s="336"/>
      <c r="C145" s="85" t="s">
        <v>386</v>
      </c>
      <c r="D145" s="37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37"/>
      <c r="S145" s="44">
        <v>2000</v>
      </c>
    </row>
    <row r="146" spans="1:19" x14ac:dyDescent="0.3">
      <c r="A146" s="334"/>
      <c r="B146" s="336"/>
      <c r="C146" s="63"/>
      <c r="D146" s="37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37"/>
      <c r="S146" s="44"/>
    </row>
    <row r="147" spans="1:19" x14ac:dyDescent="0.3">
      <c r="A147" s="334"/>
      <c r="B147" s="336"/>
      <c r="C147" s="63"/>
      <c r="D147" s="37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37"/>
      <c r="S147" s="44"/>
    </row>
    <row r="148" spans="1:19" ht="37.5" x14ac:dyDescent="0.3">
      <c r="A148" s="308"/>
      <c r="B148" s="311" t="s">
        <v>191</v>
      </c>
      <c r="C148" s="62" t="s">
        <v>231</v>
      </c>
      <c r="D148" s="32" t="s">
        <v>334</v>
      </c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2" t="s">
        <v>45</v>
      </c>
      <c r="S148" s="34">
        <v>5000</v>
      </c>
    </row>
    <row r="149" spans="1:19" x14ac:dyDescent="0.3">
      <c r="A149" s="308"/>
      <c r="B149" s="311"/>
      <c r="C149" s="62" t="s">
        <v>44</v>
      </c>
      <c r="D149" s="32" t="s">
        <v>335</v>
      </c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2" t="s">
        <v>45</v>
      </c>
      <c r="S149" s="34">
        <v>3000</v>
      </c>
    </row>
    <row r="150" spans="1:19" ht="75" x14ac:dyDescent="0.3">
      <c r="A150" s="308"/>
      <c r="B150" s="311"/>
      <c r="C150" s="62" t="s">
        <v>236</v>
      </c>
      <c r="D150" s="32" t="s">
        <v>331</v>
      </c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2" t="s">
        <v>85</v>
      </c>
      <c r="S150" s="34">
        <v>10000</v>
      </c>
    </row>
    <row r="151" spans="1:19" ht="37.5" x14ac:dyDescent="0.3">
      <c r="A151" s="309"/>
      <c r="B151" s="312"/>
      <c r="C151" s="63" t="s">
        <v>297</v>
      </c>
      <c r="D151" s="37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37" t="s">
        <v>49</v>
      </c>
      <c r="S151" s="44">
        <v>10000</v>
      </c>
    </row>
    <row r="152" spans="1:19" ht="37.5" x14ac:dyDescent="0.3">
      <c r="A152" s="309"/>
      <c r="B152" s="312"/>
      <c r="C152" s="63" t="s">
        <v>303</v>
      </c>
      <c r="D152" s="37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37" t="s">
        <v>301</v>
      </c>
      <c r="S152" s="44">
        <v>20000</v>
      </c>
    </row>
    <row r="153" spans="1:19" ht="56.25" x14ac:dyDescent="0.3">
      <c r="A153" s="309"/>
      <c r="B153" s="312"/>
      <c r="C153" s="63" t="s">
        <v>326</v>
      </c>
      <c r="D153" s="37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37" t="s">
        <v>315</v>
      </c>
      <c r="S153" s="44">
        <v>100000</v>
      </c>
    </row>
    <row r="154" spans="1:19" x14ac:dyDescent="0.3">
      <c r="A154" s="309"/>
      <c r="B154" s="312"/>
      <c r="C154" s="63" t="s">
        <v>372</v>
      </c>
      <c r="D154" s="37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37" t="s">
        <v>24</v>
      </c>
      <c r="S154" s="44">
        <v>15000</v>
      </c>
    </row>
    <row r="155" spans="1:19" ht="37.5" x14ac:dyDescent="0.3">
      <c r="A155" s="309"/>
      <c r="B155" s="312"/>
      <c r="C155" s="85" t="s">
        <v>390</v>
      </c>
      <c r="D155" s="37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37" t="s">
        <v>385</v>
      </c>
      <c r="S155" s="44">
        <v>10000</v>
      </c>
    </row>
    <row r="156" spans="1:19" x14ac:dyDescent="0.3">
      <c r="A156" s="309"/>
      <c r="B156" s="312"/>
      <c r="C156" s="63"/>
      <c r="D156" s="37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37"/>
      <c r="S156" s="44"/>
    </row>
    <row r="157" spans="1:19" ht="19.5" thickBot="1" x14ac:dyDescent="0.35">
      <c r="A157" s="310"/>
      <c r="B157" s="313"/>
      <c r="C157" s="64"/>
      <c r="D157" s="45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5"/>
      <c r="S157" s="47"/>
    </row>
    <row r="158" spans="1:19" ht="37.5" x14ac:dyDescent="0.3">
      <c r="A158" s="333" t="s">
        <v>192</v>
      </c>
      <c r="B158" s="335" t="s">
        <v>193</v>
      </c>
      <c r="C158" s="61" t="s">
        <v>209</v>
      </c>
      <c r="D158" s="29">
        <v>600</v>
      </c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29" t="s">
        <v>207</v>
      </c>
      <c r="S158" s="31">
        <v>50000</v>
      </c>
    </row>
    <row r="159" spans="1:19" ht="37.5" x14ac:dyDescent="0.3">
      <c r="A159" s="334"/>
      <c r="B159" s="336"/>
      <c r="C159" s="63" t="s">
        <v>232</v>
      </c>
      <c r="D159" s="37" t="s">
        <v>334</v>
      </c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37" t="s">
        <v>233</v>
      </c>
      <c r="S159" s="44">
        <v>20000</v>
      </c>
    </row>
    <row r="160" spans="1:19" ht="75" x14ac:dyDescent="0.3">
      <c r="A160" s="334"/>
      <c r="B160" s="336"/>
      <c r="C160" s="63" t="s">
        <v>98</v>
      </c>
      <c r="D160" s="37" t="s">
        <v>331</v>
      </c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37" t="s">
        <v>85</v>
      </c>
      <c r="S160" s="44">
        <v>10000</v>
      </c>
    </row>
    <row r="161" spans="1:21" ht="37.5" x14ac:dyDescent="0.3">
      <c r="A161" s="334"/>
      <c r="B161" s="336"/>
      <c r="C161" s="63" t="s">
        <v>237</v>
      </c>
      <c r="D161" s="37" t="s">
        <v>328</v>
      </c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37" t="s">
        <v>85</v>
      </c>
      <c r="S161" s="44">
        <v>2000</v>
      </c>
    </row>
    <row r="162" spans="1:21" ht="37.5" x14ac:dyDescent="0.3">
      <c r="A162" s="334"/>
      <c r="B162" s="336"/>
      <c r="C162" s="63" t="s">
        <v>238</v>
      </c>
      <c r="D162" s="37" t="s">
        <v>328</v>
      </c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37" t="s">
        <v>85</v>
      </c>
      <c r="S162" s="44">
        <v>2000</v>
      </c>
    </row>
    <row r="163" spans="1:21" ht="56.25" x14ac:dyDescent="0.3">
      <c r="A163" s="48"/>
      <c r="B163" s="336"/>
      <c r="C163" s="63" t="s">
        <v>239</v>
      </c>
      <c r="D163" s="37" t="s">
        <v>328</v>
      </c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37" t="s">
        <v>85</v>
      </c>
      <c r="S163" s="44">
        <v>8000</v>
      </c>
    </row>
    <row r="164" spans="1:21" ht="37.5" x14ac:dyDescent="0.3">
      <c r="A164" s="48"/>
      <c r="B164" s="336"/>
      <c r="C164" s="63" t="s">
        <v>293</v>
      </c>
      <c r="D164" s="37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37" t="s">
        <v>294</v>
      </c>
      <c r="S164" s="44">
        <v>80000</v>
      </c>
    </row>
    <row r="165" spans="1:21" ht="56.25" x14ac:dyDescent="0.3">
      <c r="A165" s="48"/>
      <c r="B165" s="336"/>
      <c r="C165" s="63" t="s">
        <v>124</v>
      </c>
      <c r="D165" s="37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37" t="s">
        <v>49</v>
      </c>
      <c r="S165" s="44">
        <v>20000</v>
      </c>
    </row>
    <row r="166" spans="1:21" ht="37.5" x14ac:dyDescent="0.3">
      <c r="A166" s="48"/>
      <c r="B166" s="336"/>
      <c r="C166" s="63" t="s">
        <v>298</v>
      </c>
      <c r="D166" s="37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37" t="s">
        <v>49</v>
      </c>
      <c r="S166" s="44">
        <v>5000</v>
      </c>
    </row>
    <row r="167" spans="1:21" x14ac:dyDescent="0.3">
      <c r="A167" s="48"/>
      <c r="B167" s="336"/>
      <c r="C167" s="63" t="s">
        <v>304</v>
      </c>
      <c r="D167" s="37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37" t="s">
        <v>301</v>
      </c>
      <c r="S167" s="44">
        <v>90000</v>
      </c>
    </row>
    <row r="168" spans="1:21" ht="75" x14ac:dyDescent="0.3">
      <c r="A168" s="48"/>
      <c r="B168" s="336"/>
      <c r="C168" s="63" t="s">
        <v>311</v>
      </c>
      <c r="D168" s="37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37" t="s">
        <v>47</v>
      </c>
      <c r="S168" s="44">
        <v>5000</v>
      </c>
    </row>
    <row r="169" spans="1:21" ht="56.25" x14ac:dyDescent="0.3">
      <c r="A169" s="48"/>
      <c r="B169" s="336"/>
      <c r="C169" s="63" t="s">
        <v>314</v>
      </c>
      <c r="D169" s="37">
        <v>5</v>
      </c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37" t="s">
        <v>315</v>
      </c>
      <c r="S169" s="44">
        <v>5300</v>
      </c>
      <c r="U169" s="59"/>
    </row>
    <row r="170" spans="1:21" ht="37.5" x14ac:dyDescent="0.3">
      <c r="A170" s="48"/>
      <c r="B170" s="336"/>
      <c r="C170" s="63" t="s">
        <v>316</v>
      </c>
      <c r="D170" s="37">
        <v>100</v>
      </c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37" t="s">
        <v>315</v>
      </c>
      <c r="S170" s="44">
        <v>8500</v>
      </c>
    </row>
    <row r="171" spans="1:21" ht="37.5" x14ac:dyDescent="0.3">
      <c r="A171" s="48"/>
      <c r="B171" s="336"/>
      <c r="C171" s="63" t="s">
        <v>317</v>
      </c>
      <c r="D171" s="37">
        <v>60</v>
      </c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37" t="s">
        <v>315</v>
      </c>
      <c r="S171" s="44">
        <v>10000</v>
      </c>
    </row>
    <row r="172" spans="1:21" x14ac:dyDescent="0.3">
      <c r="A172" s="48"/>
      <c r="B172" s="336"/>
      <c r="C172" s="63" t="s">
        <v>318</v>
      </c>
      <c r="D172" s="37">
        <v>200</v>
      </c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37" t="s">
        <v>315</v>
      </c>
      <c r="S172" s="44">
        <v>8000</v>
      </c>
    </row>
    <row r="173" spans="1:21" x14ac:dyDescent="0.3">
      <c r="A173" s="48"/>
      <c r="B173" s="336"/>
      <c r="C173" s="63"/>
      <c r="D173" s="37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37"/>
      <c r="S173" s="44"/>
    </row>
    <row r="174" spans="1:21" x14ac:dyDescent="0.3">
      <c r="A174" s="48"/>
      <c r="B174" s="336"/>
      <c r="C174" s="63"/>
      <c r="D174" s="37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37"/>
      <c r="S174" s="44"/>
    </row>
    <row r="175" spans="1:21" x14ac:dyDescent="0.3">
      <c r="A175" s="48"/>
      <c r="B175" s="336"/>
      <c r="C175" s="63"/>
      <c r="D175" s="37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37"/>
      <c r="S175" s="44"/>
    </row>
    <row r="176" spans="1:21" x14ac:dyDescent="0.3">
      <c r="A176" s="48"/>
      <c r="B176" s="336"/>
      <c r="C176" s="63"/>
      <c r="D176" s="37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37"/>
      <c r="S176" s="44"/>
    </row>
    <row r="177" spans="1:20" x14ac:dyDescent="0.3">
      <c r="A177" s="48"/>
      <c r="B177" s="336"/>
      <c r="C177" s="63"/>
      <c r="D177" s="37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37"/>
      <c r="S177" s="44"/>
    </row>
    <row r="178" spans="1:20" x14ac:dyDescent="0.3">
      <c r="A178" s="48"/>
      <c r="B178" s="336"/>
      <c r="C178" s="63"/>
      <c r="D178" s="37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37"/>
      <c r="S178" s="44"/>
    </row>
    <row r="179" spans="1:20" x14ac:dyDescent="0.3">
      <c r="A179" s="48"/>
      <c r="B179" s="336"/>
      <c r="C179" s="63"/>
      <c r="D179" s="37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37"/>
      <c r="S179" s="44"/>
    </row>
    <row r="180" spans="1:20" x14ac:dyDescent="0.3">
      <c r="A180" s="48"/>
      <c r="B180" s="336"/>
      <c r="C180" s="63"/>
      <c r="D180" s="37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37"/>
      <c r="S180" s="44"/>
    </row>
    <row r="181" spans="1:20" x14ac:dyDescent="0.3">
      <c r="A181" s="48"/>
      <c r="B181" s="336"/>
      <c r="C181" s="63"/>
      <c r="D181" s="37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37"/>
      <c r="S181" s="44"/>
    </row>
    <row r="182" spans="1:20" ht="19.5" thickBot="1" x14ac:dyDescent="0.35">
      <c r="A182" s="49"/>
      <c r="B182" s="337"/>
      <c r="C182" s="64"/>
      <c r="D182" s="45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5"/>
      <c r="S182" s="47"/>
    </row>
    <row r="183" spans="1:20" x14ac:dyDescent="0.3">
      <c r="A183" s="338" t="s">
        <v>194</v>
      </c>
      <c r="B183" s="341" t="s">
        <v>195</v>
      </c>
      <c r="C183" s="61" t="s">
        <v>200</v>
      </c>
      <c r="D183" s="29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29" t="s">
        <v>198</v>
      </c>
      <c r="S183" s="31">
        <v>500000</v>
      </c>
    </row>
    <row r="184" spans="1:20" x14ac:dyDescent="0.3">
      <c r="A184" s="339"/>
      <c r="B184" s="311"/>
      <c r="C184" s="62" t="s">
        <v>210</v>
      </c>
      <c r="D184" s="32">
        <v>40</v>
      </c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2" t="s">
        <v>207</v>
      </c>
      <c r="S184" s="34">
        <v>50000</v>
      </c>
    </row>
    <row r="185" spans="1:20" ht="37.5" x14ac:dyDescent="0.3">
      <c r="A185" s="339"/>
      <c r="B185" s="311"/>
      <c r="C185" s="62" t="s">
        <v>246</v>
      </c>
      <c r="D185" s="32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2" t="s">
        <v>241</v>
      </c>
      <c r="S185" s="34">
        <v>50000</v>
      </c>
    </row>
    <row r="186" spans="1:20" x14ac:dyDescent="0.3">
      <c r="A186" s="339"/>
      <c r="B186" s="311"/>
      <c r="C186" s="62" t="s">
        <v>299</v>
      </c>
      <c r="D186" s="32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2" t="s">
        <v>49</v>
      </c>
      <c r="S186" s="34">
        <v>5000</v>
      </c>
    </row>
    <row r="187" spans="1:20" ht="75" x14ac:dyDescent="0.3">
      <c r="A187" s="339"/>
      <c r="B187" s="311"/>
      <c r="C187" s="82" t="s">
        <v>382</v>
      </c>
      <c r="D187" s="32" t="s">
        <v>383</v>
      </c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2" t="s">
        <v>376</v>
      </c>
      <c r="S187" s="34">
        <v>6000</v>
      </c>
    </row>
    <row r="188" spans="1:20" x14ac:dyDescent="0.3">
      <c r="A188" s="339"/>
      <c r="B188" s="311"/>
      <c r="C188" s="62"/>
      <c r="D188" s="32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2"/>
      <c r="S188" s="34"/>
    </row>
    <row r="189" spans="1:20" x14ac:dyDescent="0.3">
      <c r="A189" s="340"/>
      <c r="B189" s="312"/>
      <c r="C189" s="63"/>
      <c r="D189" s="37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37"/>
      <c r="S189" s="44"/>
    </row>
    <row r="190" spans="1:20" x14ac:dyDescent="0.3">
      <c r="A190" s="63"/>
      <c r="B190" s="63"/>
      <c r="C190" s="63"/>
      <c r="D190" s="37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32"/>
      <c r="S190" s="68"/>
    </row>
    <row r="191" spans="1:20" ht="19.5" thickBot="1" x14ac:dyDescent="0.35">
      <c r="A191" s="64"/>
      <c r="B191" s="64"/>
      <c r="C191" s="64"/>
      <c r="D191" s="45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5"/>
      <c r="S191" s="70"/>
    </row>
    <row r="192" spans="1:20" ht="21" x14ac:dyDescent="0.35">
      <c r="A192" s="39" t="s">
        <v>349</v>
      </c>
      <c r="B192" s="39"/>
      <c r="C192" s="72" t="s">
        <v>350</v>
      </c>
      <c r="D192" s="75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5" t="s">
        <v>349</v>
      </c>
      <c r="S192" s="77">
        <v>75800</v>
      </c>
      <c r="T192" s="59">
        <f>SUM(S192:S209)</f>
        <v>2759800</v>
      </c>
    </row>
    <row r="193" spans="1:21" ht="21" x14ac:dyDescent="0.35">
      <c r="A193" s="39"/>
      <c r="B193" s="39"/>
      <c r="C193" s="71" t="s">
        <v>351</v>
      </c>
      <c r="D193" s="75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5" t="s">
        <v>349</v>
      </c>
      <c r="S193" s="74"/>
    </row>
    <row r="194" spans="1:21" ht="42" x14ac:dyDescent="0.35">
      <c r="A194" s="39"/>
      <c r="B194" s="39"/>
      <c r="C194" s="73" t="s">
        <v>352</v>
      </c>
      <c r="D194" s="75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5" t="s">
        <v>349</v>
      </c>
      <c r="S194" s="74">
        <v>150000</v>
      </c>
    </row>
    <row r="195" spans="1:21" ht="42" x14ac:dyDescent="0.35">
      <c r="A195" s="39"/>
      <c r="B195" s="39"/>
      <c r="C195" s="79" t="s">
        <v>353</v>
      </c>
      <c r="D195" s="75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5" t="s">
        <v>349</v>
      </c>
      <c r="S195" s="74">
        <v>39000</v>
      </c>
    </row>
    <row r="196" spans="1:21" ht="21" x14ac:dyDescent="0.35">
      <c r="A196" s="39"/>
      <c r="B196" s="39"/>
      <c r="C196" s="78" t="s">
        <v>354</v>
      </c>
      <c r="D196" s="75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5" t="s">
        <v>349</v>
      </c>
      <c r="S196" s="74">
        <v>10000</v>
      </c>
    </row>
    <row r="197" spans="1:21" ht="42" x14ac:dyDescent="0.35">
      <c r="A197" s="39"/>
      <c r="B197" s="39"/>
      <c r="C197" s="80" t="s">
        <v>355</v>
      </c>
      <c r="D197" s="75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5" t="s">
        <v>349</v>
      </c>
      <c r="S197" s="74">
        <v>15900</v>
      </c>
    </row>
    <row r="198" spans="1:21" ht="42" x14ac:dyDescent="0.35">
      <c r="A198" s="39"/>
      <c r="B198" s="39"/>
      <c r="C198" s="78" t="s">
        <v>357</v>
      </c>
      <c r="D198" s="75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5" t="s">
        <v>349</v>
      </c>
      <c r="S198" s="74">
        <v>34000</v>
      </c>
    </row>
    <row r="199" spans="1:21" ht="42" x14ac:dyDescent="0.35">
      <c r="A199" s="39"/>
      <c r="B199" s="39"/>
      <c r="C199" s="78" t="s">
        <v>356</v>
      </c>
      <c r="D199" s="75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5" t="s">
        <v>349</v>
      </c>
      <c r="S199" s="77">
        <v>30000</v>
      </c>
    </row>
    <row r="200" spans="1:21" ht="21" x14ac:dyDescent="0.35">
      <c r="A200" s="39"/>
      <c r="B200" s="39"/>
      <c r="C200" s="78" t="s">
        <v>358</v>
      </c>
      <c r="D200" s="75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5" t="s">
        <v>349</v>
      </c>
      <c r="S200" s="77">
        <v>29600</v>
      </c>
    </row>
    <row r="201" spans="1:21" ht="21" x14ac:dyDescent="0.35">
      <c r="A201" s="39"/>
      <c r="B201" s="39"/>
      <c r="C201" s="78" t="s">
        <v>359</v>
      </c>
      <c r="D201" s="75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5" t="s">
        <v>349</v>
      </c>
      <c r="S201" s="77">
        <v>730000</v>
      </c>
    </row>
    <row r="202" spans="1:21" ht="21" x14ac:dyDescent="0.35">
      <c r="A202" s="39"/>
      <c r="B202" s="39"/>
      <c r="C202" s="78" t="s">
        <v>360</v>
      </c>
      <c r="D202" s="75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5" t="s">
        <v>349</v>
      </c>
      <c r="S202" s="77">
        <v>15000</v>
      </c>
    </row>
    <row r="203" spans="1:21" ht="21" x14ac:dyDescent="0.35">
      <c r="A203" s="39"/>
      <c r="B203" s="39"/>
      <c r="C203" s="78" t="s">
        <v>361</v>
      </c>
      <c r="D203" s="75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5" t="s">
        <v>349</v>
      </c>
      <c r="S203" s="77">
        <v>10000</v>
      </c>
    </row>
    <row r="204" spans="1:21" ht="42" x14ac:dyDescent="0.35">
      <c r="A204" s="39"/>
      <c r="B204" s="39"/>
      <c r="C204" s="78" t="s">
        <v>362</v>
      </c>
      <c r="D204" s="75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5" t="s">
        <v>349</v>
      </c>
      <c r="S204" s="77">
        <v>900000</v>
      </c>
      <c r="U204" s="59"/>
    </row>
    <row r="205" spans="1:21" ht="21" x14ac:dyDescent="0.35">
      <c r="A205" s="39"/>
      <c r="B205" s="39"/>
      <c r="C205" s="78" t="s">
        <v>363</v>
      </c>
      <c r="D205" s="75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5" t="s">
        <v>349</v>
      </c>
      <c r="S205" s="77">
        <v>50000</v>
      </c>
      <c r="U205" s="59"/>
    </row>
    <row r="206" spans="1:21" ht="21" x14ac:dyDescent="0.35">
      <c r="A206" s="39"/>
      <c r="B206" s="39"/>
      <c r="C206" s="78" t="s">
        <v>364</v>
      </c>
      <c r="D206" s="75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5" t="s">
        <v>349</v>
      </c>
      <c r="S206" s="77">
        <v>520000</v>
      </c>
      <c r="U206" s="59"/>
    </row>
    <row r="207" spans="1:21" ht="21" x14ac:dyDescent="0.35">
      <c r="A207" s="39"/>
      <c r="B207" s="39"/>
      <c r="C207" s="78" t="s">
        <v>365</v>
      </c>
      <c r="D207" s="75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5" t="s">
        <v>349</v>
      </c>
      <c r="S207" s="77">
        <v>5700</v>
      </c>
      <c r="U207" s="59"/>
    </row>
    <row r="208" spans="1:21" ht="21" x14ac:dyDescent="0.35">
      <c r="A208" s="39"/>
      <c r="B208" s="39"/>
      <c r="C208" s="78" t="s">
        <v>366</v>
      </c>
      <c r="D208" s="75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5" t="s">
        <v>349</v>
      </c>
      <c r="S208" s="77">
        <v>138000</v>
      </c>
      <c r="U208" s="59"/>
    </row>
    <row r="209" spans="1:21" ht="21" x14ac:dyDescent="0.35">
      <c r="A209" s="39"/>
      <c r="B209" s="39"/>
      <c r="C209" s="14" t="s">
        <v>367</v>
      </c>
      <c r="D209" s="40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75" t="s">
        <v>349</v>
      </c>
      <c r="S209" s="69">
        <v>6800</v>
      </c>
    </row>
    <row r="210" spans="1:21" x14ac:dyDescent="0.3">
      <c r="U210" s="59"/>
    </row>
    <row r="211" spans="1:21" x14ac:dyDescent="0.3">
      <c r="U211" s="59"/>
    </row>
    <row r="212" spans="1:21" x14ac:dyDescent="0.3">
      <c r="U212" s="59"/>
    </row>
    <row r="213" spans="1:21" x14ac:dyDescent="0.3">
      <c r="U213" s="59"/>
    </row>
    <row r="214" spans="1:21" x14ac:dyDescent="0.3">
      <c r="U214" s="59"/>
    </row>
    <row r="215" spans="1:21" x14ac:dyDescent="0.3">
      <c r="U215" s="59"/>
    </row>
    <row r="216" spans="1:21" x14ac:dyDescent="0.3">
      <c r="U216" s="59"/>
    </row>
    <row r="217" spans="1:21" x14ac:dyDescent="0.3">
      <c r="U217" s="59"/>
    </row>
    <row r="218" spans="1:21" x14ac:dyDescent="0.3">
      <c r="U218" s="59"/>
    </row>
    <row r="219" spans="1:21" x14ac:dyDescent="0.3">
      <c r="U219" s="59"/>
    </row>
    <row r="220" spans="1:21" x14ac:dyDescent="0.3">
      <c r="U220" s="59"/>
    </row>
    <row r="222" spans="1:21" x14ac:dyDescent="0.3">
      <c r="B222" s="27" t="s">
        <v>20</v>
      </c>
      <c r="C222" s="50" t="s">
        <v>327</v>
      </c>
    </row>
    <row r="223" spans="1:21" x14ac:dyDescent="0.3">
      <c r="C223" s="50" t="s">
        <v>373</v>
      </c>
    </row>
  </sheetData>
  <mergeCells count="22">
    <mergeCell ref="A158:A162"/>
    <mergeCell ref="B158:B182"/>
    <mergeCell ref="A183:A189"/>
    <mergeCell ref="B183:B189"/>
    <mergeCell ref="A8:A147"/>
    <mergeCell ref="B8:B133"/>
    <mergeCell ref="B134:B147"/>
    <mergeCell ref="C61:C62"/>
    <mergeCell ref="A148:A157"/>
    <mergeCell ref="B148:B157"/>
    <mergeCell ref="A1:S1"/>
    <mergeCell ref="A2:S2"/>
    <mergeCell ref="A3:A5"/>
    <mergeCell ref="B3:B5"/>
    <mergeCell ref="C3:C5"/>
    <mergeCell ref="D3:D5"/>
    <mergeCell ref="E3:P3"/>
    <mergeCell ref="Q3:Q5"/>
    <mergeCell ref="R3:R5"/>
    <mergeCell ref="S3:S5"/>
    <mergeCell ref="E4:G4"/>
    <mergeCell ref="H4:P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8A207-AD25-4861-BB8C-B9AADDF8D6DF}">
  <sheetPr>
    <tabColor theme="8" tint="0.39997558519241921"/>
  </sheetPr>
  <dimension ref="A1:O184"/>
  <sheetViews>
    <sheetView topLeftCell="D1" workbookViewId="0">
      <pane ySplit="3" topLeftCell="A13" activePane="bottomLeft" state="frozen"/>
      <selection activeCell="G7" sqref="G7"/>
      <selection pane="bottomLeft" activeCell="H10" sqref="H10"/>
    </sheetView>
  </sheetViews>
  <sheetFormatPr defaultColWidth="9.140625" defaultRowHeight="24" customHeight="1" x14ac:dyDescent="0.3"/>
  <cols>
    <col min="1" max="1" width="14.85546875" style="27" customWidth="1"/>
    <col min="2" max="2" width="39.5703125" style="27" customWidth="1"/>
    <col min="3" max="3" width="28.42578125" style="50" customWidth="1"/>
    <col min="4" max="4" width="14.28515625" style="51" customWidth="1"/>
    <col min="5" max="5" width="12.5703125" style="51" customWidth="1"/>
    <col min="6" max="6" width="12.7109375" style="52" customWidth="1"/>
    <col min="7" max="7" width="11.42578125" style="27" customWidth="1"/>
    <col min="8" max="8" width="92.7109375" style="27" bestFit="1" customWidth="1"/>
    <col min="9" max="9" width="18.7109375" style="27" bestFit="1" customWidth="1"/>
    <col min="10" max="16384" width="9.140625" style="27"/>
  </cols>
  <sheetData>
    <row r="1" spans="1:15" ht="24" customHeight="1" x14ac:dyDescent="0.3">
      <c r="A1" s="26" t="s">
        <v>172</v>
      </c>
      <c r="B1" s="26"/>
      <c r="C1" s="26"/>
      <c r="D1" s="26"/>
      <c r="E1" s="26"/>
      <c r="F1" s="26"/>
      <c r="G1" s="26"/>
    </row>
    <row r="2" spans="1:15" ht="24" customHeight="1" thickBot="1" x14ac:dyDescent="0.35">
      <c r="A2" s="260" t="s">
        <v>197</v>
      </c>
      <c r="B2" s="260"/>
      <c r="C2" s="260"/>
      <c r="D2" s="260"/>
      <c r="E2" s="260"/>
      <c r="F2" s="260"/>
      <c r="G2" s="26"/>
    </row>
    <row r="3" spans="1:15" ht="24" customHeight="1" thickBot="1" x14ac:dyDescent="0.35">
      <c r="A3" s="265" t="s">
        <v>555</v>
      </c>
      <c r="B3" s="261" t="s">
        <v>3</v>
      </c>
      <c r="C3" s="262" t="s">
        <v>12</v>
      </c>
      <c r="D3" s="263" t="s">
        <v>173</v>
      </c>
      <c r="E3" s="263" t="s">
        <v>14</v>
      </c>
      <c r="F3" s="264" t="s">
        <v>15</v>
      </c>
      <c r="G3" s="259"/>
      <c r="H3" s="268" t="s">
        <v>556</v>
      </c>
      <c r="I3" t="s">
        <v>558</v>
      </c>
      <c r="J3"/>
      <c r="K3" s="259"/>
      <c r="L3" s="259"/>
      <c r="M3" s="259"/>
      <c r="N3" s="259"/>
      <c r="O3" s="259"/>
    </row>
    <row r="4" spans="1:15" ht="24" customHeight="1" thickBot="1" x14ac:dyDescent="0.35">
      <c r="A4" s="171" t="s">
        <v>1</v>
      </c>
      <c r="B4" s="266" t="s">
        <v>189</v>
      </c>
      <c r="C4" s="213" t="s">
        <v>199</v>
      </c>
      <c r="D4" s="29"/>
      <c r="E4" s="40" t="s">
        <v>198</v>
      </c>
      <c r="F4" s="31">
        <v>152750</v>
      </c>
      <c r="H4" s="269" t="s">
        <v>395</v>
      </c>
      <c r="I4" s="270">
        <v>2562100</v>
      </c>
      <c r="J4"/>
    </row>
    <row r="5" spans="1:15" ht="24" customHeight="1" thickBot="1" x14ac:dyDescent="0.35">
      <c r="A5" s="171" t="s">
        <v>1</v>
      </c>
      <c r="B5" s="266" t="s">
        <v>189</v>
      </c>
      <c r="C5" s="211" t="s">
        <v>202</v>
      </c>
      <c r="D5" s="32">
        <v>727</v>
      </c>
      <c r="E5" s="32" t="s">
        <v>203</v>
      </c>
      <c r="F5" s="34">
        <v>59000</v>
      </c>
      <c r="H5" s="298" t="s">
        <v>395</v>
      </c>
      <c r="I5" s="270">
        <v>2562100</v>
      </c>
      <c r="J5"/>
    </row>
    <row r="6" spans="1:15" ht="24" customHeight="1" thickBot="1" x14ac:dyDescent="0.35">
      <c r="A6" s="171" t="s">
        <v>1</v>
      </c>
      <c r="B6" s="266" t="s">
        <v>189</v>
      </c>
      <c r="C6" s="211" t="s">
        <v>204</v>
      </c>
      <c r="D6" s="32"/>
      <c r="E6" s="32" t="s">
        <v>59</v>
      </c>
      <c r="F6" s="34">
        <v>20000</v>
      </c>
      <c r="H6" s="299" t="s">
        <v>394</v>
      </c>
      <c r="I6" s="270">
        <v>200000</v>
      </c>
      <c r="J6"/>
    </row>
    <row r="7" spans="1:15" ht="24" customHeight="1" thickBot="1" x14ac:dyDescent="0.35">
      <c r="A7" s="171" t="s">
        <v>1</v>
      </c>
      <c r="B7" s="266" t="s">
        <v>189</v>
      </c>
      <c r="C7" s="211" t="s">
        <v>58</v>
      </c>
      <c r="D7" s="32"/>
      <c r="E7" s="32" t="s">
        <v>59</v>
      </c>
      <c r="F7" s="34">
        <v>10000</v>
      </c>
      <c r="H7" s="299" t="s">
        <v>363</v>
      </c>
      <c r="I7" s="270">
        <v>150000</v>
      </c>
      <c r="J7"/>
    </row>
    <row r="8" spans="1:15" ht="24" customHeight="1" thickBot="1" x14ac:dyDescent="0.35">
      <c r="A8" s="171" t="s">
        <v>1</v>
      </c>
      <c r="B8" s="266" t="s">
        <v>189</v>
      </c>
      <c r="C8" s="211" t="s">
        <v>205</v>
      </c>
      <c r="D8" s="32"/>
      <c r="E8" s="32" t="s">
        <v>59</v>
      </c>
      <c r="F8" s="34">
        <v>10000</v>
      </c>
      <c r="H8" s="299" t="s">
        <v>488</v>
      </c>
      <c r="I8" s="270">
        <v>100000</v>
      </c>
      <c r="J8"/>
    </row>
    <row r="9" spans="1:15" ht="24" customHeight="1" thickBot="1" x14ac:dyDescent="0.35">
      <c r="A9" s="171" t="s">
        <v>1</v>
      </c>
      <c r="B9" s="266" t="s">
        <v>189</v>
      </c>
      <c r="C9" s="211" t="s">
        <v>206</v>
      </c>
      <c r="D9" s="32">
        <v>650</v>
      </c>
      <c r="E9" s="32" t="s">
        <v>207</v>
      </c>
      <c r="F9" s="34">
        <v>30000</v>
      </c>
      <c r="H9" s="299" t="s">
        <v>396</v>
      </c>
      <c r="I9" s="270">
        <v>2112100</v>
      </c>
      <c r="J9"/>
    </row>
    <row r="10" spans="1:15" ht="24" customHeight="1" thickBot="1" x14ac:dyDescent="0.35">
      <c r="A10" s="171" t="s">
        <v>1</v>
      </c>
      <c r="B10" s="266" t="s">
        <v>189</v>
      </c>
      <c r="C10" s="211" t="s">
        <v>208</v>
      </c>
      <c r="D10" s="32">
        <v>50</v>
      </c>
      <c r="E10" s="32" t="s">
        <v>207</v>
      </c>
      <c r="F10" s="34">
        <v>32000</v>
      </c>
      <c r="H10" s="269" t="s">
        <v>349</v>
      </c>
      <c r="I10" s="270">
        <v>2759800</v>
      </c>
      <c r="J10"/>
    </row>
    <row r="11" spans="1:15" ht="24" customHeight="1" thickBot="1" x14ac:dyDescent="0.35">
      <c r="A11" s="171" t="s">
        <v>1</v>
      </c>
      <c r="B11" s="266" t="s">
        <v>189</v>
      </c>
      <c r="C11" s="211" t="s">
        <v>211</v>
      </c>
      <c r="D11" s="32">
        <v>104</v>
      </c>
      <c r="E11" s="32" t="s">
        <v>78</v>
      </c>
      <c r="F11" s="34">
        <v>5000</v>
      </c>
      <c r="G11" s="59"/>
      <c r="H11" s="298" t="s">
        <v>349</v>
      </c>
      <c r="I11" s="270">
        <v>2759800</v>
      </c>
      <c r="J11"/>
    </row>
    <row r="12" spans="1:15" ht="24" customHeight="1" thickBot="1" x14ac:dyDescent="0.35">
      <c r="A12" s="171" t="s">
        <v>1</v>
      </c>
      <c r="B12" s="266" t="s">
        <v>189</v>
      </c>
      <c r="C12" s="211" t="s">
        <v>212</v>
      </c>
      <c r="D12" s="32">
        <v>104</v>
      </c>
      <c r="E12" s="32" t="s">
        <v>78</v>
      </c>
      <c r="F12" s="34">
        <v>40000</v>
      </c>
      <c r="H12" s="299" t="s">
        <v>356</v>
      </c>
      <c r="I12" s="270">
        <v>30000</v>
      </c>
      <c r="J12"/>
    </row>
    <row r="13" spans="1:15" ht="24" customHeight="1" thickBot="1" x14ac:dyDescent="0.35">
      <c r="A13" s="171" t="s">
        <v>1</v>
      </c>
      <c r="B13" s="266" t="s">
        <v>189</v>
      </c>
      <c r="C13" s="211" t="s">
        <v>213</v>
      </c>
      <c r="D13" s="32">
        <v>104</v>
      </c>
      <c r="E13" s="32" t="s">
        <v>78</v>
      </c>
      <c r="F13" s="34">
        <v>3000</v>
      </c>
      <c r="H13" s="299" t="s">
        <v>367</v>
      </c>
      <c r="I13" s="270">
        <v>6800</v>
      </c>
      <c r="J13"/>
    </row>
    <row r="14" spans="1:15" ht="24" customHeight="1" thickBot="1" x14ac:dyDescent="0.35">
      <c r="A14" s="171" t="s">
        <v>1</v>
      </c>
      <c r="B14" s="266" t="s">
        <v>189</v>
      </c>
      <c r="C14" s="211" t="s">
        <v>214</v>
      </c>
      <c r="D14" s="32">
        <v>104</v>
      </c>
      <c r="E14" s="32" t="s">
        <v>78</v>
      </c>
      <c r="F14" s="34">
        <v>8400</v>
      </c>
      <c r="H14" s="299" t="s">
        <v>364</v>
      </c>
      <c r="I14" s="270">
        <v>520000</v>
      </c>
      <c r="J14"/>
    </row>
    <row r="15" spans="1:15" ht="24" customHeight="1" thickBot="1" x14ac:dyDescent="0.35">
      <c r="A15" s="171" t="s">
        <v>1</v>
      </c>
      <c r="B15" s="266" t="s">
        <v>189</v>
      </c>
      <c r="C15" s="211" t="s">
        <v>215</v>
      </c>
      <c r="D15" s="32">
        <v>104</v>
      </c>
      <c r="E15" s="32" t="s">
        <v>78</v>
      </c>
      <c r="F15" s="34">
        <v>5000</v>
      </c>
      <c r="H15" s="299" t="s">
        <v>354</v>
      </c>
      <c r="I15" s="270">
        <v>10000</v>
      </c>
      <c r="J15"/>
    </row>
    <row r="16" spans="1:15" ht="24" customHeight="1" thickBot="1" x14ac:dyDescent="0.35">
      <c r="A16" s="171" t="s">
        <v>1</v>
      </c>
      <c r="B16" s="266" t="s">
        <v>189</v>
      </c>
      <c r="C16" s="211" t="s">
        <v>216</v>
      </c>
      <c r="D16" s="32"/>
      <c r="E16" s="32" t="s">
        <v>217</v>
      </c>
      <c r="F16" s="34">
        <v>50000</v>
      </c>
      <c r="H16" s="299" t="s">
        <v>352</v>
      </c>
      <c r="I16" s="270">
        <v>150000</v>
      </c>
      <c r="J16"/>
    </row>
    <row r="17" spans="1:10" ht="24" customHeight="1" thickBot="1" x14ac:dyDescent="0.35">
      <c r="A17" s="171" t="s">
        <v>1</v>
      </c>
      <c r="B17" s="266" t="s">
        <v>189</v>
      </c>
      <c r="C17" s="211" t="s">
        <v>218</v>
      </c>
      <c r="D17" s="32"/>
      <c r="E17" s="32" t="s">
        <v>217</v>
      </c>
      <c r="F17" s="34">
        <v>20000</v>
      </c>
      <c r="H17" s="299" t="s">
        <v>363</v>
      </c>
      <c r="I17" s="270">
        <v>50000</v>
      </c>
      <c r="J17"/>
    </row>
    <row r="18" spans="1:10" ht="24" customHeight="1" thickBot="1" x14ac:dyDescent="0.35">
      <c r="A18" s="171" t="s">
        <v>1</v>
      </c>
      <c r="B18" s="266" t="s">
        <v>189</v>
      </c>
      <c r="C18" s="211" t="s">
        <v>219</v>
      </c>
      <c r="D18" s="32"/>
      <c r="E18" s="32" t="s">
        <v>217</v>
      </c>
      <c r="F18" s="34">
        <v>5000</v>
      </c>
      <c r="H18" s="299" t="s">
        <v>350</v>
      </c>
      <c r="I18" s="270">
        <v>75800</v>
      </c>
      <c r="J18"/>
    </row>
    <row r="19" spans="1:10" ht="24" customHeight="1" thickBot="1" x14ac:dyDescent="0.35">
      <c r="A19" s="171" t="s">
        <v>1</v>
      </c>
      <c r="B19" s="266" t="s">
        <v>189</v>
      </c>
      <c r="C19" s="211" t="s">
        <v>220</v>
      </c>
      <c r="D19" s="32"/>
      <c r="E19" s="32" t="s">
        <v>217</v>
      </c>
      <c r="F19" s="34">
        <v>9000</v>
      </c>
      <c r="H19" s="299" t="s">
        <v>357</v>
      </c>
      <c r="I19" s="270">
        <v>34000</v>
      </c>
      <c r="J19"/>
    </row>
    <row r="20" spans="1:10" ht="24" customHeight="1" thickBot="1" x14ac:dyDescent="0.35">
      <c r="A20" s="171" t="s">
        <v>1</v>
      </c>
      <c r="B20" s="266" t="s">
        <v>189</v>
      </c>
      <c r="C20" s="211" t="s">
        <v>221</v>
      </c>
      <c r="D20" s="32" t="s">
        <v>336</v>
      </c>
      <c r="E20" s="32" t="s">
        <v>66</v>
      </c>
      <c r="F20" s="34">
        <v>20000</v>
      </c>
      <c r="H20" s="299" t="s">
        <v>355</v>
      </c>
      <c r="I20" s="270">
        <v>15900</v>
      </c>
      <c r="J20"/>
    </row>
    <row r="21" spans="1:10" ht="24" customHeight="1" thickBot="1" x14ac:dyDescent="0.35">
      <c r="A21" s="171" t="s">
        <v>1</v>
      </c>
      <c r="B21" s="266" t="s">
        <v>189</v>
      </c>
      <c r="C21" s="211" t="s">
        <v>222</v>
      </c>
      <c r="D21" s="32" t="s">
        <v>337</v>
      </c>
      <c r="E21" s="32" t="s">
        <v>66</v>
      </c>
      <c r="F21" s="34">
        <v>10000</v>
      </c>
      <c r="H21" s="299" t="s">
        <v>353</v>
      </c>
      <c r="I21" s="270">
        <v>39000</v>
      </c>
    </row>
    <row r="22" spans="1:10" ht="24" customHeight="1" thickBot="1" x14ac:dyDescent="0.35">
      <c r="A22" s="171" t="s">
        <v>1</v>
      </c>
      <c r="B22" s="266" t="s">
        <v>189</v>
      </c>
      <c r="C22" s="211" t="s">
        <v>224</v>
      </c>
      <c r="D22" s="32" t="s">
        <v>338</v>
      </c>
      <c r="E22" s="32" t="s">
        <v>66</v>
      </c>
      <c r="F22" s="34">
        <v>30000</v>
      </c>
      <c r="H22" s="299" t="s">
        <v>362</v>
      </c>
      <c r="I22" s="270">
        <v>900000</v>
      </c>
    </row>
    <row r="23" spans="1:10" ht="24" customHeight="1" thickBot="1" x14ac:dyDescent="0.35">
      <c r="A23" s="171" t="s">
        <v>1</v>
      </c>
      <c r="B23" s="266" t="s">
        <v>189</v>
      </c>
      <c r="C23" s="211" t="s">
        <v>225</v>
      </c>
      <c r="D23" s="32" t="s">
        <v>339</v>
      </c>
      <c r="E23" s="32" t="s">
        <v>66</v>
      </c>
      <c r="F23" s="34">
        <v>32000</v>
      </c>
      <c r="H23" s="299" t="s">
        <v>366</v>
      </c>
      <c r="I23" s="270">
        <v>138000</v>
      </c>
    </row>
    <row r="24" spans="1:10" ht="24" customHeight="1" thickBot="1" x14ac:dyDescent="0.35">
      <c r="A24" s="171" t="s">
        <v>1</v>
      </c>
      <c r="B24" s="266" t="s">
        <v>189</v>
      </c>
      <c r="C24" s="211" t="s">
        <v>226</v>
      </c>
      <c r="D24" s="32" t="s">
        <v>340</v>
      </c>
      <c r="E24" s="32" t="s">
        <v>66</v>
      </c>
      <c r="F24" s="34">
        <v>5000</v>
      </c>
      <c r="H24" s="299" t="s">
        <v>365</v>
      </c>
      <c r="I24" s="270">
        <v>5700</v>
      </c>
    </row>
    <row r="25" spans="1:10" ht="24" customHeight="1" thickBot="1" x14ac:dyDescent="0.35">
      <c r="A25" s="171" t="s">
        <v>1</v>
      </c>
      <c r="B25" s="266" t="s">
        <v>189</v>
      </c>
      <c r="C25" s="211" t="s">
        <v>227</v>
      </c>
      <c r="D25" s="32" t="s">
        <v>332</v>
      </c>
      <c r="E25" s="32" t="s">
        <v>45</v>
      </c>
      <c r="F25" s="34">
        <v>10000</v>
      </c>
      <c r="H25" s="299" t="s">
        <v>360</v>
      </c>
      <c r="I25" s="270">
        <v>15000</v>
      </c>
    </row>
    <row r="26" spans="1:10" ht="24" customHeight="1" thickBot="1" x14ac:dyDescent="0.35">
      <c r="A26" s="171" t="s">
        <v>1</v>
      </c>
      <c r="B26" s="266" t="s">
        <v>189</v>
      </c>
      <c r="C26" s="211" t="s">
        <v>228</v>
      </c>
      <c r="D26" s="32" t="s">
        <v>333</v>
      </c>
      <c r="E26" s="32" t="s">
        <v>45</v>
      </c>
      <c r="F26" s="34">
        <v>30000</v>
      </c>
      <c r="H26" s="299" t="s">
        <v>361</v>
      </c>
      <c r="I26" s="270">
        <v>10000</v>
      </c>
    </row>
    <row r="27" spans="1:10" ht="24" customHeight="1" thickBot="1" x14ac:dyDescent="0.35">
      <c r="A27" s="171" t="s">
        <v>1</v>
      </c>
      <c r="B27" s="266" t="s">
        <v>189</v>
      </c>
      <c r="C27" s="211" t="s">
        <v>229</v>
      </c>
      <c r="D27" s="32" t="s">
        <v>334</v>
      </c>
      <c r="E27" s="32" t="s">
        <v>45</v>
      </c>
      <c r="F27" s="34">
        <v>10000</v>
      </c>
      <c r="H27" s="299" t="s">
        <v>358</v>
      </c>
      <c r="I27" s="270">
        <v>29600</v>
      </c>
    </row>
    <row r="28" spans="1:10" ht="24" customHeight="1" thickBot="1" x14ac:dyDescent="0.35">
      <c r="A28" s="171" t="s">
        <v>1</v>
      </c>
      <c r="B28" s="266" t="s">
        <v>189</v>
      </c>
      <c r="C28" s="211" t="s">
        <v>230</v>
      </c>
      <c r="D28" s="32" t="s">
        <v>334</v>
      </c>
      <c r="E28" s="32" t="s">
        <v>45</v>
      </c>
      <c r="F28" s="34">
        <v>10000</v>
      </c>
      <c r="H28" s="299" t="s">
        <v>359</v>
      </c>
      <c r="I28" s="270">
        <v>730000</v>
      </c>
    </row>
    <row r="29" spans="1:10" ht="24" customHeight="1" thickBot="1" x14ac:dyDescent="0.35">
      <c r="A29" s="171" t="s">
        <v>1</v>
      </c>
      <c r="B29" s="266" t="s">
        <v>189</v>
      </c>
      <c r="C29" s="211" t="s">
        <v>166</v>
      </c>
      <c r="D29" s="32" t="s">
        <v>328</v>
      </c>
      <c r="E29" s="32" t="s">
        <v>85</v>
      </c>
      <c r="F29" s="34">
        <v>10000</v>
      </c>
      <c r="H29" s="269" t="s">
        <v>559</v>
      </c>
      <c r="I29" s="270">
        <v>5923090</v>
      </c>
    </row>
    <row r="30" spans="1:10" ht="24" customHeight="1" thickBot="1" x14ac:dyDescent="0.35">
      <c r="A30" s="171" t="s">
        <v>1</v>
      </c>
      <c r="B30" s="266" t="s">
        <v>189</v>
      </c>
      <c r="C30" s="211" t="s">
        <v>234</v>
      </c>
      <c r="D30" s="32" t="s">
        <v>329</v>
      </c>
      <c r="E30" s="32" t="s">
        <v>85</v>
      </c>
      <c r="F30" s="34">
        <v>8000</v>
      </c>
      <c r="H30" s="269" t="s">
        <v>557</v>
      </c>
      <c r="I30" s="270">
        <v>11244990</v>
      </c>
    </row>
    <row r="31" spans="1:10" ht="24" customHeight="1" thickBot="1" x14ac:dyDescent="0.35">
      <c r="A31" s="171" t="s">
        <v>1</v>
      </c>
      <c r="B31" s="266" t="s">
        <v>189</v>
      </c>
      <c r="C31" s="211" t="s">
        <v>102</v>
      </c>
      <c r="D31" s="32" t="s">
        <v>330</v>
      </c>
      <c r="E31" s="32" t="s">
        <v>85</v>
      </c>
      <c r="F31" s="34">
        <v>10000</v>
      </c>
    </row>
    <row r="32" spans="1:10" ht="24" customHeight="1" thickBot="1" x14ac:dyDescent="0.35">
      <c r="A32" s="171" t="s">
        <v>1</v>
      </c>
      <c r="B32" s="266" t="s">
        <v>189</v>
      </c>
      <c r="C32" s="211" t="s">
        <v>240</v>
      </c>
      <c r="D32" s="32"/>
      <c r="E32" s="32" t="s">
        <v>241</v>
      </c>
      <c r="F32" s="34">
        <v>36000</v>
      </c>
      <c r="G32" s="59"/>
    </row>
    <row r="33" spans="1:6" ht="24" customHeight="1" thickBot="1" x14ac:dyDescent="0.35">
      <c r="A33" s="171" t="s">
        <v>1</v>
      </c>
      <c r="B33" s="266" t="s">
        <v>189</v>
      </c>
      <c r="C33" s="211" t="s">
        <v>242</v>
      </c>
      <c r="D33" s="32"/>
      <c r="E33" s="32" t="s">
        <v>241</v>
      </c>
      <c r="F33" s="34">
        <v>35000</v>
      </c>
    </row>
    <row r="34" spans="1:6" ht="24" customHeight="1" thickBot="1" x14ac:dyDescent="0.35">
      <c r="A34" s="171" t="s">
        <v>1</v>
      </c>
      <c r="B34" s="266" t="s">
        <v>189</v>
      </c>
      <c r="C34" s="211" t="s">
        <v>243</v>
      </c>
      <c r="D34" s="32"/>
      <c r="E34" s="32" t="s">
        <v>241</v>
      </c>
      <c r="F34" s="34">
        <v>15000</v>
      </c>
    </row>
    <row r="35" spans="1:6" ht="24" customHeight="1" thickBot="1" x14ac:dyDescent="0.35">
      <c r="A35" s="171" t="s">
        <v>1</v>
      </c>
      <c r="B35" s="266" t="s">
        <v>189</v>
      </c>
      <c r="C35" s="211" t="s">
        <v>244</v>
      </c>
      <c r="D35" s="32"/>
      <c r="E35" s="32" t="s">
        <v>241</v>
      </c>
      <c r="F35" s="34">
        <v>4000</v>
      </c>
    </row>
    <row r="36" spans="1:6" ht="24" customHeight="1" thickBot="1" x14ac:dyDescent="0.35">
      <c r="A36" s="171" t="s">
        <v>1</v>
      </c>
      <c r="B36" s="266" t="s">
        <v>189</v>
      </c>
      <c r="C36" s="211" t="s">
        <v>245</v>
      </c>
      <c r="D36" s="32"/>
      <c r="E36" s="32" t="s">
        <v>241</v>
      </c>
      <c r="F36" s="34">
        <v>10000</v>
      </c>
    </row>
    <row r="37" spans="1:6" ht="24" customHeight="1" thickBot="1" x14ac:dyDescent="0.35">
      <c r="A37" s="171" t="s">
        <v>1</v>
      </c>
      <c r="B37" s="266" t="s">
        <v>189</v>
      </c>
      <c r="C37" s="211" t="s">
        <v>247</v>
      </c>
      <c r="D37" s="32" t="s">
        <v>69</v>
      </c>
      <c r="E37" s="75" t="s">
        <v>294</v>
      </c>
      <c r="F37" s="34">
        <v>7000</v>
      </c>
    </row>
    <row r="38" spans="1:6" ht="24" customHeight="1" thickBot="1" x14ac:dyDescent="0.35">
      <c r="A38" s="171" t="s">
        <v>1</v>
      </c>
      <c r="B38" s="266" t="s">
        <v>189</v>
      </c>
      <c r="C38" s="211" t="s">
        <v>248</v>
      </c>
      <c r="D38" s="32" t="s">
        <v>69</v>
      </c>
      <c r="E38" s="75" t="s">
        <v>294</v>
      </c>
      <c r="F38" s="34">
        <v>7000</v>
      </c>
    </row>
    <row r="39" spans="1:6" ht="24" customHeight="1" thickBot="1" x14ac:dyDescent="0.35">
      <c r="A39" s="171" t="s">
        <v>1</v>
      </c>
      <c r="B39" s="266" t="s">
        <v>189</v>
      </c>
      <c r="C39" s="211" t="s">
        <v>249</v>
      </c>
      <c r="D39" s="32" t="s">
        <v>69</v>
      </c>
      <c r="E39" s="75" t="s">
        <v>294</v>
      </c>
      <c r="F39" s="34">
        <v>7000</v>
      </c>
    </row>
    <row r="40" spans="1:6" ht="24" customHeight="1" thickBot="1" x14ac:dyDescent="0.35">
      <c r="A40" s="171" t="s">
        <v>1</v>
      </c>
      <c r="B40" s="266" t="s">
        <v>189</v>
      </c>
      <c r="C40" s="211" t="s">
        <v>250</v>
      </c>
      <c r="D40" s="32" t="s">
        <v>69</v>
      </c>
      <c r="E40" s="75" t="s">
        <v>294</v>
      </c>
      <c r="F40" s="34">
        <v>45000</v>
      </c>
    </row>
    <row r="41" spans="1:6" ht="24" customHeight="1" thickBot="1" x14ac:dyDescent="0.35">
      <c r="A41" s="171" t="s">
        <v>1</v>
      </c>
      <c r="B41" s="266" t="s">
        <v>189</v>
      </c>
      <c r="C41" s="211" t="s">
        <v>251</v>
      </c>
      <c r="D41" s="32" t="s">
        <v>69</v>
      </c>
      <c r="E41" s="75" t="s">
        <v>294</v>
      </c>
      <c r="F41" s="34">
        <v>50000</v>
      </c>
    </row>
    <row r="42" spans="1:6" ht="24" customHeight="1" thickBot="1" x14ac:dyDescent="0.35">
      <c r="A42" s="171" t="s">
        <v>1</v>
      </c>
      <c r="B42" s="266" t="s">
        <v>189</v>
      </c>
      <c r="C42" s="211" t="s">
        <v>252</v>
      </c>
      <c r="D42" s="32" t="s">
        <v>69</v>
      </c>
      <c r="E42" s="75" t="s">
        <v>294</v>
      </c>
      <c r="F42" s="34">
        <v>35000</v>
      </c>
    </row>
    <row r="43" spans="1:6" ht="24" customHeight="1" thickBot="1" x14ac:dyDescent="0.35">
      <c r="A43" s="171" t="s">
        <v>1</v>
      </c>
      <c r="B43" s="266" t="s">
        <v>189</v>
      </c>
      <c r="C43" s="211" t="s">
        <v>253</v>
      </c>
      <c r="D43" s="32" t="s">
        <v>69</v>
      </c>
      <c r="E43" s="75" t="s">
        <v>294</v>
      </c>
      <c r="F43" s="34">
        <v>15000</v>
      </c>
    </row>
    <row r="44" spans="1:6" ht="24" customHeight="1" thickBot="1" x14ac:dyDescent="0.35">
      <c r="A44" s="171" t="s">
        <v>1</v>
      </c>
      <c r="B44" s="266" t="s">
        <v>189</v>
      </c>
      <c r="C44" s="211" t="s">
        <v>254</v>
      </c>
      <c r="D44" s="32" t="s">
        <v>69</v>
      </c>
      <c r="E44" s="75" t="s">
        <v>294</v>
      </c>
      <c r="F44" s="34">
        <v>15000</v>
      </c>
    </row>
    <row r="45" spans="1:6" ht="24" customHeight="1" thickBot="1" x14ac:dyDescent="0.35">
      <c r="A45" s="171" t="s">
        <v>1</v>
      </c>
      <c r="B45" s="266" t="s">
        <v>189</v>
      </c>
      <c r="C45" s="211" t="s">
        <v>255</v>
      </c>
      <c r="D45" s="32" t="s">
        <v>69</v>
      </c>
      <c r="E45" s="75" t="s">
        <v>294</v>
      </c>
      <c r="F45" s="34">
        <v>25000</v>
      </c>
    </row>
    <row r="46" spans="1:6" ht="24" customHeight="1" thickBot="1" x14ac:dyDescent="0.35">
      <c r="A46" s="171" t="s">
        <v>1</v>
      </c>
      <c r="B46" s="266" t="s">
        <v>189</v>
      </c>
      <c r="C46" s="211" t="s">
        <v>256</v>
      </c>
      <c r="D46" s="32" t="s">
        <v>69</v>
      </c>
      <c r="E46" s="75" t="s">
        <v>294</v>
      </c>
      <c r="F46" s="34">
        <v>15000</v>
      </c>
    </row>
    <row r="47" spans="1:6" ht="24" customHeight="1" thickBot="1" x14ac:dyDescent="0.35">
      <c r="A47" s="171" t="s">
        <v>1</v>
      </c>
      <c r="B47" s="266" t="s">
        <v>189</v>
      </c>
      <c r="C47" s="211" t="s">
        <v>257</v>
      </c>
      <c r="D47" s="32" t="s">
        <v>69</v>
      </c>
      <c r="E47" s="75" t="s">
        <v>294</v>
      </c>
      <c r="F47" s="34">
        <v>37309</v>
      </c>
    </row>
    <row r="48" spans="1:6" ht="24" customHeight="1" thickBot="1" x14ac:dyDescent="0.35">
      <c r="A48" s="171" t="s">
        <v>1</v>
      </c>
      <c r="B48" s="266" t="s">
        <v>189</v>
      </c>
      <c r="C48" s="211" t="s">
        <v>258</v>
      </c>
      <c r="D48" s="32" t="s">
        <v>69</v>
      </c>
      <c r="E48" s="75" t="s">
        <v>294</v>
      </c>
      <c r="F48" s="34">
        <v>15000</v>
      </c>
    </row>
    <row r="49" spans="1:7" ht="24" customHeight="1" thickBot="1" x14ac:dyDescent="0.35">
      <c r="A49" s="171" t="s">
        <v>1</v>
      </c>
      <c r="B49" s="266" t="s">
        <v>189</v>
      </c>
      <c r="C49" s="67" t="s">
        <v>260</v>
      </c>
      <c r="D49" s="32" t="s">
        <v>62</v>
      </c>
      <c r="E49" s="75" t="s">
        <v>294</v>
      </c>
      <c r="F49" s="34">
        <v>100000</v>
      </c>
    </row>
    <row r="50" spans="1:7" ht="24" customHeight="1" thickBot="1" x14ac:dyDescent="0.35">
      <c r="A50" s="171" t="s">
        <v>1</v>
      </c>
      <c r="B50" s="266" t="s">
        <v>189</v>
      </c>
      <c r="C50" s="67" t="s">
        <v>261</v>
      </c>
      <c r="D50" s="32" t="s">
        <v>62</v>
      </c>
      <c r="E50" s="75" t="s">
        <v>294</v>
      </c>
      <c r="F50" s="34">
        <v>350000</v>
      </c>
    </row>
    <row r="51" spans="1:7" ht="24" customHeight="1" thickBot="1" x14ac:dyDescent="0.35">
      <c r="A51" s="171" t="s">
        <v>1</v>
      </c>
      <c r="B51" s="266" t="s">
        <v>189</v>
      </c>
      <c r="C51" s="67" t="s">
        <v>262</v>
      </c>
      <c r="D51" s="32" t="s">
        <v>62</v>
      </c>
      <c r="E51" s="75" t="s">
        <v>294</v>
      </c>
      <c r="F51" s="34">
        <v>5000</v>
      </c>
    </row>
    <row r="52" spans="1:7" ht="24" customHeight="1" thickBot="1" x14ac:dyDescent="0.35">
      <c r="A52" s="171" t="s">
        <v>1</v>
      </c>
      <c r="B52" s="266" t="s">
        <v>189</v>
      </c>
      <c r="C52" s="67" t="s">
        <v>263</v>
      </c>
      <c r="D52" s="32" t="s">
        <v>62</v>
      </c>
      <c r="E52" s="75" t="s">
        <v>294</v>
      </c>
      <c r="F52" s="34">
        <v>35341</v>
      </c>
    </row>
    <row r="53" spans="1:7" ht="24" customHeight="1" thickBot="1" x14ac:dyDescent="0.35">
      <c r="A53" s="171" t="s">
        <v>1</v>
      </c>
      <c r="B53" s="266" t="s">
        <v>189</v>
      </c>
      <c r="C53" s="67" t="s">
        <v>264</v>
      </c>
      <c r="D53" s="32" t="s">
        <v>62</v>
      </c>
      <c r="E53" s="75" t="s">
        <v>294</v>
      </c>
      <c r="F53" s="34">
        <v>85000</v>
      </c>
    </row>
    <row r="54" spans="1:7" ht="24" customHeight="1" thickBot="1" x14ac:dyDescent="0.35">
      <c r="A54" s="171" t="s">
        <v>1</v>
      </c>
      <c r="B54" s="266" t="s">
        <v>189</v>
      </c>
      <c r="C54" s="67" t="s">
        <v>265</v>
      </c>
      <c r="D54" s="32" t="s">
        <v>62</v>
      </c>
      <c r="E54" s="75" t="s">
        <v>294</v>
      </c>
      <c r="F54" s="34">
        <v>15000</v>
      </c>
    </row>
    <row r="55" spans="1:7" ht="24" customHeight="1" thickBot="1" x14ac:dyDescent="0.35">
      <c r="A55" s="171" t="s">
        <v>1</v>
      </c>
      <c r="B55" s="266" t="s">
        <v>189</v>
      </c>
      <c r="C55" s="67" t="s">
        <v>266</v>
      </c>
      <c r="D55" s="32" t="s">
        <v>62</v>
      </c>
      <c r="E55" s="75" t="s">
        <v>294</v>
      </c>
      <c r="F55" s="34">
        <v>10000</v>
      </c>
    </row>
    <row r="56" spans="1:7" ht="24" customHeight="1" thickBot="1" x14ac:dyDescent="0.35">
      <c r="A56" s="171" t="s">
        <v>1</v>
      </c>
      <c r="B56" s="266" t="s">
        <v>189</v>
      </c>
      <c r="C56" s="35" t="s">
        <v>268</v>
      </c>
      <c r="D56" s="32" t="s">
        <v>341</v>
      </c>
      <c r="E56" s="32" t="s">
        <v>294</v>
      </c>
      <c r="F56" s="34">
        <v>10000</v>
      </c>
      <c r="G56" s="59"/>
    </row>
    <row r="57" spans="1:7" ht="24" customHeight="1" thickBot="1" x14ac:dyDescent="0.35">
      <c r="A57" s="171" t="s">
        <v>1</v>
      </c>
      <c r="B57" s="266" t="s">
        <v>189</v>
      </c>
      <c r="C57" s="35" t="s">
        <v>269</v>
      </c>
      <c r="D57" s="32" t="s">
        <v>342</v>
      </c>
      <c r="E57" s="32" t="s">
        <v>294</v>
      </c>
      <c r="F57" s="34">
        <v>70000</v>
      </c>
    </row>
    <row r="58" spans="1:7" ht="24" customHeight="1" thickBot="1" x14ac:dyDescent="0.35">
      <c r="A58" s="171" t="s">
        <v>1</v>
      </c>
      <c r="B58" s="266" t="s">
        <v>189</v>
      </c>
      <c r="C58" s="35" t="s">
        <v>270</v>
      </c>
      <c r="D58" s="32" t="s">
        <v>343</v>
      </c>
      <c r="E58" s="32" t="s">
        <v>294</v>
      </c>
      <c r="F58" s="34">
        <v>20000</v>
      </c>
    </row>
    <row r="59" spans="1:7" ht="24" customHeight="1" thickBot="1" x14ac:dyDescent="0.35">
      <c r="A59" s="171" t="s">
        <v>1</v>
      </c>
      <c r="B59" s="266" t="s">
        <v>189</v>
      </c>
      <c r="C59" s="213" t="s">
        <v>271</v>
      </c>
      <c r="D59" s="32" t="s">
        <v>344</v>
      </c>
      <c r="E59" s="32" t="s">
        <v>294</v>
      </c>
      <c r="F59" s="31">
        <v>20000</v>
      </c>
    </row>
    <row r="60" spans="1:7" ht="24" customHeight="1" thickBot="1" x14ac:dyDescent="0.35">
      <c r="A60" s="171" t="s">
        <v>1</v>
      </c>
      <c r="B60" s="266" t="s">
        <v>189</v>
      </c>
      <c r="C60" s="211" t="s">
        <v>272</v>
      </c>
      <c r="D60" s="32" t="s">
        <v>344</v>
      </c>
      <c r="E60" s="32" t="s">
        <v>294</v>
      </c>
      <c r="F60" s="34">
        <v>50000</v>
      </c>
    </row>
    <row r="61" spans="1:7" ht="24" customHeight="1" thickBot="1" x14ac:dyDescent="0.35">
      <c r="A61" s="171" t="s">
        <v>1</v>
      </c>
      <c r="B61" s="266" t="s">
        <v>189</v>
      </c>
      <c r="C61" s="211" t="s">
        <v>273</v>
      </c>
      <c r="D61" s="32" t="s">
        <v>328</v>
      </c>
      <c r="E61" s="32" t="s">
        <v>294</v>
      </c>
      <c r="F61" s="34">
        <v>90000</v>
      </c>
    </row>
    <row r="62" spans="1:7" ht="24" customHeight="1" thickBot="1" x14ac:dyDescent="0.35">
      <c r="A62" s="171" t="s">
        <v>1</v>
      </c>
      <c r="B62" s="266" t="s">
        <v>189</v>
      </c>
      <c r="C62" s="211" t="s">
        <v>274</v>
      </c>
      <c r="D62" s="32" t="s">
        <v>344</v>
      </c>
      <c r="E62" s="32" t="s">
        <v>294</v>
      </c>
      <c r="F62" s="34">
        <v>20000</v>
      </c>
    </row>
    <row r="63" spans="1:7" ht="24" customHeight="1" thickBot="1" x14ac:dyDescent="0.35">
      <c r="A63" s="171" t="s">
        <v>1</v>
      </c>
      <c r="B63" s="266" t="s">
        <v>189</v>
      </c>
      <c r="C63" s="211" t="s">
        <v>275</v>
      </c>
      <c r="D63" s="32" t="s">
        <v>328</v>
      </c>
      <c r="E63" s="32" t="s">
        <v>294</v>
      </c>
      <c r="F63" s="34">
        <v>60000</v>
      </c>
    </row>
    <row r="64" spans="1:7" ht="24" customHeight="1" thickBot="1" x14ac:dyDescent="0.35">
      <c r="A64" s="171" t="s">
        <v>1</v>
      </c>
      <c r="B64" s="266" t="s">
        <v>189</v>
      </c>
      <c r="C64" s="211" t="s">
        <v>276</v>
      </c>
      <c r="D64" s="32" t="s">
        <v>345</v>
      </c>
      <c r="E64" s="32" t="s">
        <v>294</v>
      </c>
      <c r="F64" s="34">
        <v>150000</v>
      </c>
    </row>
    <row r="65" spans="1:6" ht="24" customHeight="1" thickBot="1" x14ac:dyDescent="0.35">
      <c r="A65" s="171" t="s">
        <v>1</v>
      </c>
      <c r="B65" s="266" t="s">
        <v>189</v>
      </c>
      <c r="C65" s="211" t="s">
        <v>277</v>
      </c>
      <c r="D65" s="32" t="s">
        <v>346</v>
      </c>
      <c r="E65" s="32" t="s">
        <v>294</v>
      </c>
      <c r="F65" s="34">
        <v>30000</v>
      </c>
    </row>
    <row r="66" spans="1:6" ht="24" customHeight="1" thickBot="1" x14ac:dyDescent="0.35">
      <c r="A66" s="171" t="s">
        <v>1</v>
      </c>
      <c r="B66" s="266" t="s">
        <v>189</v>
      </c>
      <c r="C66" s="211" t="s">
        <v>278</v>
      </c>
      <c r="D66" s="32" t="s">
        <v>346</v>
      </c>
      <c r="E66" s="32" t="s">
        <v>294</v>
      </c>
      <c r="F66" s="34">
        <v>20000</v>
      </c>
    </row>
    <row r="67" spans="1:6" ht="24" customHeight="1" thickBot="1" x14ac:dyDescent="0.35">
      <c r="A67" s="171" t="s">
        <v>1</v>
      </c>
      <c r="B67" s="266" t="s">
        <v>189</v>
      </c>
      <c r="C67" s="211" t="s">
        <v>279</v>
      </c>
      <c r="D67" s="32"/>
      <c r="E67" s="32" t="s">
        <v>294</v>
      </c>
      <c r="F67" s="34">
        <v>50000</v>
      </c>
    </row>
    <row r="68" spans="1:6" ht="24" customHeight="1" thickBot="1" x14ac:dyDescent="0.35">
      <c r="A68" s="171" t="s">
        <v>1</v>
      </c>
      <c r="B68" s="266" t="s">
        <v>189</v>
      </c>
      <c r="C68" s="36" t="s">
        <v>280</v>
      </c>
      <c r="D68" s="32" t="s">
        <v>347</v>
      </c>
      <c r="E68" s="32" t="s">
        <v>294</v>
      </c>
      <c r="F68" s="53">
        <v>20000</v>
      </c>
    </row>
    <row r="69" spans="1:6" ht="24" customHeight="1" thickBot="1" x14ac:dyDescent="0.35">
      <c r="A69" s="171" t="s">
        <v>1</v>
      </c>
      <c r="B69" s="266" t="s">
        <v>189</v>
      </c>
      <c r="C69" s="211" t="s">
        <v>149</v>
      </c>
      <c r="D69" s="32" t="s">
        <v>344</v>
      </c>
      <c r="E69" s="32" t="s">
        <v>294</v>
      </c>
      <c r="F69" s="54">
        <v>70000</v>
      </c>
    </row>
    <row r="70" spans="1:6" ht="24" customHeight="1" thickBot="1" x14ac:dyDescent="0.35">
      <c r="A70" s="171" t="s">
        <v>1</v>
      </c>
      <c r="B70" s="266" t="s">
        <v>189</v>
      </c>
      <c r="C70" s="211" t="s">
        <v>281</v>
      </c>
      <c r="D70" s="32" t="s">
        <v>328</v>
      </c>
      <c r="E70" s="32" t="s">
        <v>294</v>
      </c>
      <c r="F70" s="54">
        <v>30000</v>
      </c>
    </row>
    <row r="71" spans="1:6" ht="24" customHeight="1" thickBot="1" x14ac:dyDescent="0.35">
      <c r="A71" s="171" t="s">
        <v>1</v>
      </c>
      <c r="B71" s="266" t="s">
        <v>189</v>
      </c>
      <c r="C71" s="37" t="s">
        <v>169</v>
      </c>
      <c r="D71" s="32" t="s">
        <v>348</v>
      </c>
      <c r="E71" s="32" t="s">
        <v>294</v>
      </c>
      <c r="F71" s="55">
        <v>15400</v>
      </c>
    </row>
    <row r="72" spans="1:6" ht="24" customHeight="1" thickBot="1" x14ac:dyDescent="0.35">
      <c r="A72" s="171" t="s">
        <v>1</v>
      </c>
      <c r="B72" s="266" t="s">
        <v>189</v>
      </c>
      <c r="C72" s="37" t="s">
        <v>150</v>
      </c>
      <c r="D72" s="32" t="s">
        <v>348</v>
      </c>
      <c r="E72" s="32" t="s">
        <v>294</v>
      </c>
      <c r="F72" s="55">
        <v>12520</v>
      </c>
    </row>
    <row r="73" spans="1:6" ht="24" customHeight="1" thickBot="1" x14ac:dyDescent="0.35">
      <c r="A73" s="171" t="s">
        <v>1</v>
      </c>
      <c r="B73" s="266" t="s">
        <v>189</v>
      </c>
      <c r="C73" s="213" t="s">
        <v>282</v>
      </c>
      <c r="D73" s="32"/>
      <c r="E73" s="32" t="s">
        <v>294</v>
      </c>
      <c r="F73" s="31">
        <v>18900</v>
      </c>
    </row>
    <row r="74" spans="1:6" ht="24" customHeight="1" thickBot="1" x14ac:dyDescent="0.35">
      <c r="A74" s="171" t="s">
        <v>1</v>
      </c>
      <c r="B74" s="266" t="s">
        <v>189</v>
      </c>
      <c r="C74" s="37" t="s">
        <v>283</v>
      </c>
      <c r="D74" s="32"/>
      <c r="E74" s="32" t="s">
        <v>294</v>
      </c>
      <c r="F74" s="34">
        <v>100000</v>
      </c>
    </row>
    <row r="75" spans="1:6" ht="24" customHeight="1" thickBot="1" x14ac:dyDescent="0.35">
      <c r="A75" s="171" t="s">
        <v>1</v>
      </c>
      <c r="B75" s="266" t="s">
        <v>189</v>
      </c>
      <c r="C75" s="211" t="s">
        <v>284</v>
      </c>
      <c r="D75" s="32"/>
      <c r="E75" s="32" t="s">
        <v>294</v>
      </c>
      <c r="F75" s="34">
        <v>7400</v>
      </c>
    </row>
    <row r="76" spans="1:6" ht="24" customHeight="1" thickBot="1" x14ac:dyDescent="0.35">
      <c r="A76" s="171" t="s">
        <v>1</v>
      </c>
      <c r="B76" s="266" t="s">
        <v>189</v>
      </c>
      <c r="C76" s="211" t="s">
        <v>285</v>
      </c>
      <c r="D76" s="32"/>
      <c r="E76" s="32" t="s">
        <v>294</v>
      </c>
      <c r="F76" s="34">
        <v>100000</v>
      </c>
    </row>
    <row r="77" spans="1:6" ht="24" customHeight="1" thickBot="1" x14ac:dyDescent="0.35">
      <c r="A77" s="171" t="s">
        <v>1</v>
      </c>
      <c r="B77" s="266" t="s">
        <v>189</v>
      </c>
      <c r="C77" s="211" t="s">
        <v>286</v>
      </c>
      <c r="D77" s="32"/>
      <c r="E77" s="32" t="s">
        <v>294</v>
      </c>
      <c r="F77" s="34">
        <v>10320</v>
      </c>
    </row>
    <row r="78" spans="1:6" ht="24" customHeight="1" thickBot="1" x14ac:dyDescent="0.35">
      <c r="A78" s="171" t="s">
        <v>1</v>
      </c>
      <c r="B78" s="266" t="s">
        <v>189</v>
      </c>
      <c r="C78" s="211" t="s">
        <v>287</v>
      </c>
      <c r="D78" s="32"/>
      <c r="E78" s="32" t="s">
        <v>294</v>
      </c>
      <c r="F78" s="34">
        <v>17400</v>
      </c>
    </row>
    <row r="79" spans="1:6" ht="24" customHeight="1" thickBot="1" x14ac:dyDescent="0.35">
      <c r="A79" s="171" t="s">
        <v>1</v>
      </c>
      <c r="B79" s="266" t="s">
        <v>189</v>
      </c>
      <c r="C79" s="38" t="s">
        <v>288</v>
      </c>
      <c r="D79" s="32"/>
      <c r="E79" s="32" t="s">
        <v>294</v>
      </c>
      <c r="F79" s="56">
        <v>35000</v>
      </c>
    </row>
    <row r="80" spans="1:6" ht="24" customHeight="1" thickBot="1" x14ac:dyDescent="0.35">
      <c r="A80" s="171" t="s">
        <v>1</v>
      </c>
      <c r="B80" s="266" t="s">
        <v>189</v>
      </c>
      <c r="C80" s="32" t="s">
        <v>289</v>
      </c>
      <c r="D80" s="32"/>
      <c r="E80" s="32" t="s">
        <v>294</v>
      </c>
      <c r="F80" s="57">
        <v>150000</v>
      </c>
    </row>
    <row r="81" spans="1:8" ht="24" customHeight="1" thickBot="1" x14ac:dyDescent="0.35">
      <c r="A81" s="171" t="s">
        <v>1</v>
      </c>
      <c r="B81" s="266" t="s">
        <v>189</v>
      </c>
      <c r="C81" s="38" t="s">
        <v>290</v>
      </c>
      <c r="D81" s="32"/>
      <c r="E81" s="32" t="s">
        <v>294</v>
      </c>
      <c r="F81" s="56">
        <v>90000</v>
      </c>
    </row>
    <row r="82" spans="1:8" ht="24" customHeight="1" thickBot="1" x14ac:dyDescent="0.35">
      <c r="A82" s="171" t="s">
        <v>1</v>
      </c>
      <c r="B82" s="266" t="s">
        <v>189</v>
      </c>
      <c r="C82" s="38" t="s">
        <v>291</v>
      </c>
      <c r="D82" s="32"/>
      <c r="E82" s="32" t="s">
        <v>294</v>
      </c>
      <c r="F82" s="56">
        <v>100000</v>
      </c>
    </row>
    <row r="83" spans="1:8" ht="24" customHeight="1" thickBot="1" x14ac:dyDescent="0.35">
      <c r="A83" s="171" t="s">
        <v>1</v>
      </c>
      <c r="B83" s="266" t="s">
        <v>189</v>
      </c>
      <c r="C83" s="32" t="s">
        <v>292</v>
      </c>
      <c r="D83" s="32"/>
      <c r="E83" s="32" t="s">
        <v>294</v>
      </c>
      <c r="F83" s="57">
        <v>50000</v>
      </c>
    </row>
    <row r="84" spans="1:8" ht="24" customHeight="1" thickBot="1" x14ac:dyDescent="0.35">
      <c r="A84" s="171" t="s">
        <v>1</v>
      </c>
      <c r="B84" s="266" t="s">
        <v>189</v>
      </c>
      <c r="C84" s="32" t="s">
        <v>528</v>
      </c>
      <c r="D84" s="32"/>
      <c r="E84" s="32" t="s">
        <v>294</v>
      </c>
      <c r="F84" s="57">
        <v>100000</v>
      </c>
    </row>
    <row r="85" spans="1:8" ht="24" customHeight="1" thickBot="1" x14ac:dyDescent="0.35">
      <c r="A85" s="171" t="s">
        <v>1</v>
      </c>
      <c r="B85" s="266" t="s">
        <v>189</v>
      </c>
      <c r="C85" s="32" t="s">
        <v>529</v>
      </c>
      <c r="D85" s="32"/>
      <c r="E85" s="32" t="s">
        <v>294</v>
      </c>
      <c r="F85" s="57">
        <v>200000</v>
      </c>
    </row>
    <row r="86" spans="1:8" ht="24" customHeight="1" thickBot="1" x14ac:dyDescent="0.35">
      <c r="A86" s="171" t="s">
        <v>1</v>
      </c>
      <c r="B86" s="266" t="s">
        <v>189</v>
      </c>
      <c r="C86" s="32" t="s">
        <v>300</v>
      </c>
      <c r="D86" s="32"/>
      <c r="E86" s="32" t="s">
        <v>301</v>
      </c>
      <c r="F86" s="57">
        <v>85000</v>
      </c>
    </row>
    <row r="87" spans="1:8" ht="24" customHeight="1" thickBot="1" x14ac:dyDescent="0.35">
      <c r="A87" s="171" t="s">
        <v>1</v>
      </c>
      <c r="B87" s="266" t="s">
        <v>189</v>
      </c>
      <c r="C87" s="32" t="s">
        <v>305</v>
      </c>
      <c r="D87" s="32"/>
      <c r="E87" s="32" t="s">
        <v>301</v>
      </c>
      <c r="F87" s="57">
        <v>5000</v>
      </c>
    </row>
    <row r="88" spans="1:8" ht="24" customHeight="1" thickBot="1" x14ac:dyDescent="0.35">
      <c r="A88" s="171" t="s">
        <v>1</v>
      </c>
      <c r="B88" s="266" t="s">
        <v>189</v>
      </c>
      <c r="C88" s="32" t="s">
        <v>306</v>
      </c>
      <c r="D88" s="32"/>
      <c r="E88" s="32" t="s">
        <v>47</v>
      </c>
      <c r="F88" s="57">
        <v>2000</v>
      </c>
    </row>
    <row r="89" spans="1:8" ht="24" customHeight="1" thickBot="1" x14ac:dyDescent="0.35">
      <c r="A89" s="171" t="s">
        <v>1</v>
      </c>
      <c r="B89" s="266" t="s">
        <v>189</v>
      </c>
      <c r="C89" s="32" t="s">
        <v>307</v>
      </c>
      <c r="D89" s="32"/>
      <c r="E89" s="32" t="s">
        <v>47</v>
      </c>
      <c r="F89" s="57">
        <v>35000</v>
      </c>
    </row>
    <row r="90" spans="1:8" ht="24" customHeight="1" thickBot="1" x14ac:dyDescent="0.35">
      <c r="A90" s="171" t="s">
        <v>1</v>
      </c>
      <c r="B90" s="266" t="s">
        <v>189</v>
      </c>
      <c r="C90" s="32" t="s">
        <v>308</v>
      </c>
      <c r="D90" s="32"/>
      <c r="E90" s="32" t="s">
        <v>47</v>
      </c>
      <c r="F90" s="57">
        <v>10000</v>
      </c>
    </row>
    <row r="91" spans="1:8" ht="24" customHeight="1" thickBot="1" x14ac:dyDescent="0.35">
      <c r="A91" s="171" t="s">
        <v>1</v>
      </c>
      <c r="B91" s="266" t="s">
        <v>189</v>
      </c>
      <c r="C91" s="32" t="s">
        <v>319</v>
      </c>
      <c r="D91" s="32">
        <v>59</v>
      </c>
      <c r="E91" s="32" t="s">
        <v>315</v>
      </c>
      <c r="F91" s="57">
        <v>30000</v>
      </c>
    </row>
    <row r="92" spans="1:8" ht="24" customHeight="1" thickBot="1" x14ac:dyDescent="0.35">
      <c r="A92" s="171" t="s">
        <v>1</v>
      </c>
      <c r="B92" s="266" t="s">
        <v>189</v>
      </c>
      <c r="C92" s="32" t="s">
        <v>322</v>
      </c>
      <c r="D92" s="32">
        <v>150</v>
      </c>
      <c r="E92" s="32" t="s">
        <v>315</v>
      </c>
      <c r="F92" s="57">
        <v>120000</v>
      </c>
    </row>
    <row r="93" spans="1:8" ht="24" customHeight="1" thickBot="1" x14ac:dyDescent="0.35">
      <c r="A93" s="171" t="s">
        <v>1</v>
      </c>
      <c r="B93" s="266" t="s">
        <v>189</v>
      </c>
      <c r="C93" s="32" t="s">
        <v>323</v>
      </c>
      <c r="D93" s="32">
        <v>180</v>
      </c>
      <c r="E93" s="32" t="s">
        <v>315</v>
      </c>
      <c r="F93" s="57">
        <v>3000</v>
      </c>
    </row>
    <row r="94" spans="1:8" ht="24" customHeight="1" thickBot="1" x14ac:dyDescent="0.35">
      <c r="A94" s="171" t="s">
        <v>1</v>
      </c>
      <c r="B94" s="266" t="s">
        <v>189</v>
      </c>
      <c r="C94" s="32" t="s">
        <v>368</v>
      </c>
      <c r="D94" s="32"/>
      <c r="E94" s="32" t="s">
        <v>24</v>
      </c>
      <c r="F94" s="57">
        <v>27500</v>
      </c>
      <c r="G94" s="81"/>
      <c r="H94" s="81"/>
    </row>
    <row r="95" spans="1:8" ht="24" customHeight="1" thickBot="1" x14ac:dyDescent="0.35">
      <c r="A95" s="171" t="s">
        <v>1</v>
      </c>
      <c r="B95" s="266" t="s">
        <v>189</v>
      </c>
      <c r="C95" s="32" t="s">
        <v>369</v>
      </c>
      <c r="D95" s="32"/>
      <c r="E95" s="32" t="s">
        <v>24</v>
      </c>
      <c r="F95" s="57">
        <v>29800</v>
      </c>
    </row>
    <row r="96" spans="1:8" ht="24" customHeight="1" thickBot="1" x14ac:dyDescent="0.35">
      <c r="A96" s="171" t="s">
        <v>1</v>
      </c>
      <c r="B96" s="266" t="s">
        <v>189</v>
      </c>
      <c r="C96" s="32" t="s">
        <v>370</v>
      </c>
      <c r="D96" s="32"/>
      <c r="E96" s="32" t="s">
        <v>24</v>
      </c>
      <c r="F96" s="57">
        <v>5000</v>
      </c>
      <c r="G96" s="81"/>
      <c r="H96" s="81"/>
    </row>
    <row r="97" spans="1:8" ht="24" customHeight="1" thickBot="1" x14ac:dyDescent="0.35">
      <c r="A97" s="171" t="s">
        <v>1</v>
      </c>
      <c r="B97" s="266" t="s">
        <v>189</v>
      </c>
      <c r="C97" s="32" t="s">
        <v>371</v>
      </c>
      <c r="D97" s="32"/>
      <c r="E97" s="32" t="s">
        <v>24</v>
      </c>
      <c r="F97" s="57">
        <v>15000</v>
      </c>
    </row>
    <row r="98" spans="1:8" ht="24" customHeight="1" thickBot="1" x14ac:dyDescent="0.35">
      <c r="A98" s="171" t="s">
        <v>1</v>
      </c>
      <c r="B98" s="266" t="s">
        <v>189</v>
      </c>
      <c r="C98" s="32" t="s">
        <v>375</v>
      </c>
      <c r="D98" s="32" t="s">
        <v>377</v>
      </c>
      <c r="E98" s="32" t="s">
        <v>376</v>
      </c>
      <c r="F98" s="57">
        <v>5000</v>
      </c>
      <c r="H98" s="81"/>
    </row>
    <row r="99" spans="1:8" ht="24" customHeight="1" thickBot="1" x14ac:dyDescent="0.35">
      <c r="A99" s="171" t="s">
        <v>1</v>
      </c>
      <c r="B99" s="266" t="s">
        <v>189</v>
      </c>
      <c r="C99" s="32" t="s">
        <v>378</v>
      </c>
      <c r="D99" s="32" t="s">
        <v>379</v>
      </c>
      <c r="E99" s="32" t="s">
        <v>376</v>
      </c>
      <c r="F99" s="57">
        <v>20000</v>
      </c>
    </row>
    <row r="100" spans="1:8" ht="24" customHeight="1" thickBot="1" x14ac:dyDescent="0.35">
      <c r="A100" s="171" t="s">
        <v>1</v>
      </c>
      <c r="B100" s="266" t="s">
        <v>189</v>
      </c>
      <c r="C100" s="32" t="s">
        <v>380</v>
      </c>
      <c r="D100" s="32"/>
      <c r="E100" s="32" t="s">
        <v>376</v>
      </c>
      <c r="F100" s="57">
        <v>26000</v>
      </c>
    </row>
    <row r="101" spans="1:8" ht="24" customHeight="1" thickBot="1" x14ac:dyDescent="0.35">
      <c r="A101" s="171" t="s">
        <v>1</v>
      </c>
      <c r="B101" s="266" t="s">
        <v>189</v>
      </c>
      <c r="C101" s="32" t="s">
        <v>387</v>
      </c>
      <c r="D101" s="32"/>
      <c r="E101" s="32" t="s">
        <v>385</v>
      </c>
      <c r="F101" s="57">
        <v>30000</v>
      </c>
    </row>
    <row r="102" spans="1:8" ht="24" customHeight="1" thickBot="1" x14ac:dyDescent="0.35">
      <c r="A102" s="171" t="s">
        <v>1</v>
      </c>
      <c r="B102" s="266" t="s">
        <v>189</v>
      </c>
      <c r="C102" s="32" t="s">
        <v>389</v>
      </c>
      <c r="D102" s="32"/>
      <c r="E102" s="32" t="s">
        <v>385</v>
      </c>
      <c r="F102" s="57">
        <v>20000</v>
      </c>
    </row>
    <row r="103" spans="1:8" ht="24" customHeight="1" thickBot="1" x14ac:dyDescent="0.35">
      <c r="A103" s="171" t="s">
        <v>1</v>
      </c>
      <c r="B103" s="266" t="s">
        <v>189</v>
      </c>
      <c r="C103" s="32" t="s">
        <v>391</v>
      </c>
      <c r="D103" s="32"/>
      <c r="E103" s="32" t="s">
        <v>385</v>
      </c>
      <c r="F103" s="57">
        <v>5000</v>
      </c>
    </row>
    <row r="104" spans="1:8" ht="24" customHeight="1" thickBot="1" x14ac:dyDescent="0.35">
      <c r="A104" s="171" t="s">
        <v>1</v>
      </c>
      <c r="B104" s="266" t="s">
        <v>189</v>
      </c>
      <c r="C104" s="32" t="s">
        <v>392</v>
      </c>
      <c r="D104" s="32"/>
      <c r="E104" s="32" t="s">
        <v>385</v>
      </c>
      <c r="F104" s="57">
        <v>6000</v>
      </c>
    </row>
    <row r="105" spans="1:8" ht="24" customHeight="1" thickBot="1" x14ac:dyDescent="0.35">
      <c r="A105" s="171" t="s">
        <v>1</v>
      </c>
      <c r="B105" s="266" t="s">
        <v>189</v>
      </c>
      <c r="C105" s="32" t="s">
        <v>393</v>
      </c>
      <c r="D105" s="32"/>
      <c r="E105" s="32" t="s">
        <v>385</v>
      </c>
      <c r="F105" s="57">
        <v>7000</v>
      </c>
    </row>
    <row r="106" spans="1:8" ht="24" customHeight="1" thickBot="1" x14ac:dyDescent="0.35">
      <c r="A106" s="171" t="s">
        <v>1</v>
      </c>
      <c r="B106" s="266" t="s">
        <v>189</v>
      </c>
      <c r="C106" s="87" t="s">
        <v>394</v>
      </c>
      <c r="D106" s="32"/>
      <c r="E106" s="254" t="s">
        <v>395</v>
      </c>
      <c r="F106" s="255">
        <v>200000</v>
      </c>
    </row>
    <row r="107" spans="1:8" ht="24" customHeight="1" thickBot="1" x14ac:dyDescent="0.35">
      <c r="A107" s="171" t="s">
        <v>1</v>
      </c>
      <c r="B107" s="266" t="s">
        <v>189</v>
      </c>
      <c r="C107" s="86" t="s">
        <v>396</v>
      </c>
      <c r="D107" s="32"/>
      <c r="E107" s="254" t="s">
        <v>395</v>
      </c>
      <c r="F107" s="255">
        <v>2112100</v>
      </c>
    </row>
    <row r="108" spans="1:8" ht="24" customHeight="1" thickBot="1" x14ac:dyDescent="0.35">
      <c r="A108" s="171" t="s">
        <v>1</v>
      </c>
      <c r="B108" s="266" t="s">
        <v>189</v>
      </c>
      <c r="C108" s="204" t="s">
        <v>488</v>
      </c>
      <c r="D108" s="32"/>
      <c r="E108" s="254" t="s">
        <v>395</v>
      </c>
      <c r="F108" s="255">
        <v>100000</v>
      </c>
    </row>
    <row r="109" spans="1:8" ht="24" customHeight="1" thickBot="1" x14ac:dyDescent="0.35">
      <c r="A109" s="171" t="s">
        <v>1</v>
      </c>
      <c r="B109" s="266" t="s">
        <v>189</v>
      </c>
      <c r="C109" s="204" t="s">
        <v>363</v>
      </c>
      <c r="D109" s="32"/>
      <c r="E109" s="254" t="s">
        <v>395</v>
      </c>
      <c r="F109" s="255">
        <v>150000</v>
      </c>
    </row>
    <row r="110" spans="1:8" ht="24" customHeight="1" thickBot="1" x14ac:dyDescent="0.35">
      <c r="A110" s="171" t="s">
        <v>1</v>
      </c>
      <c r="B110" s="266" t="s">
        <v>189</v>
      </c>
      <c r="C110" s="204" t="s">
        <v>530</v>
      </c>
      <c r="D110" s="256" t="s">
        <v>531</v>
      </c>
      <c r="E110" s="256" t="s">
        <v>241</v>
      </c>
      <c r="F110" s="257">
        <v>30000</v>
      </c>
    </row>
    <row r="111" spans="1:8" ht="24" customHeight="1" thickBot="1" x14ac:dyDescent="0.35">
      <c r="A111" s="171" t="s">
        <v>1</v>
      </c>
      <c r="B111" s="266" t="s">
        <v>189</v>
      </c>
      <c r="C111" s="205" t="s">
        <v>532</v>
      </c>
      <c r="D111" s="256" t="s">
        <v>531</v>
      </c>
      <c r="E111" s="256" t="s">
        <v>241</v>
      </c>
      <c r="F111" s="257">
        <v>200000</v>
      </c>
    </row>
    <row r="112" spans="1:8" ht="24" customHeight="1" thickBot="1" x14ac:dyDescent="0.35">
      <c r="A112" s="171" t="s">
        <v>1</v>
      </c>
      <c r="B112" s="266" t="s">
        <v>189</v>
      </c>
      <c r="C112" s="204" t="s">
        <v>533</v>
      </c>
      <c r="D112" s="256" t="s">
        <v>531</v>
      </c>
      <c r="E112" s="256" t="s">
        <v>241</v>
      </c>
      <c r="F112" s="257">
        <v>80000</v>
      </c>
    </row>
    <row r="113" spans="1:6" ht="24" customHeight="1" thickBot="1" x14ac:dyDescent="0.35">
      <c r="A113" s="171" t="s">
        <v>1</v>
      </c>
      <c r="B113" s="266" t="s">
        <v>189</v>
      </c>
      <c r="C113" s="204" t="s">
        <v>536</v>
      </c>
      <c r="D113" s="256" t="s">
        <v>531</v>
      </c>
      <c r="E113" s="256" t="s">
        <v>241</v>
      </c>
      <c r="F113" s="257">
        <v>20000</v>
      </c>
    </row>
    <row r="114" spans="1:6" ht="24" customHeight="1" thickBot="1" x14ac:dyDescent="0.35">
      <c r="A114" s="171" t="s">
        <v>1</v>
      </c>
      <c r="B114" s="37" t="s">
        <v>190</v>
      </c>
      <c r="C114" s="39" t="s">
        <v>201</v>
      </c>
      <c r="D114" s="40"/>
      <c r="E114" s="40" t="s">
        <v>198</v>
      </c>
      <c r="F114" s="42">
        <v>497250</v>
      </c>
    </row>
    <row r="115" spans="1:6" ht="24" customHeight="1" thickBot="1" x14ac:dyDescent="0.35">
      <c r="A115" s="171" t="s">
        <v>1</v>
      </c>
      <c r="B115" s="37" t="s">
        <v>190</v>
      </c>
      <c r="C115" s="212" t="s">
        <v>101</v>
      </c>
      <c r="D115" s="37" t="s">
        <v>328</v>
      </c>
      <c r="E115" s="37" t="s">
        <v>85</v>
      </c>
      <c r="F115" s="44">
        <v>10000</v>
      </c>
    </row>
    <row r="116" spans="1:6" ht="24" customHeight="1" thickBot="1" x14ac:dyDescent="0.35">
      <c r="A116" s="171" t="s">
        <v>1</v>
      </c>
      <c r="B116" s="37" t="s">
        <v>190</v>
      </c>
      <c r="C116" s="212" t="s">
        <v>235</v>
      </c>
      <c r="D116" s="37" t="s">
        <v>328</v>
      </c>
      <c r="E116" s="37" t="s">
        <v>85</v>
      </c>
      <c r="F116" s="44">
        <v>5000</v>
      </c>
    </row>
    <row r="117" spans="1:6" ht="24" customHeight="1" thickBot="1" x14ac:dyDescent="0.35">
      <c r="A117" s="267" t="s">
        <v>1</v>
      </c>
      <c r="B117" s="37" t="s">
        <v>190</v>
      </c>
      <c r="C117" s="212" t="s">
        <v>259</v>
      </c>
      <c r="D117" s="37" t="s">
        <v>69</v>
      </c>
      <c r="E117" s="75" t="s">
        <v>294</v>
      </c>
      <c r="F117" s="44">
        <v>35000</v>
      </c>
    </row>
    <row r="118" spans="1:6" ht="24" customHeight="1" thickBot="1" x14ac:dyDescent="0.35">
      <c r="A118" s="171" t="s">
        <v>1</v>
      </c>
      <c r="B118" s="37" t="s">
        <v>190</v>
      </c>
      <c r="C118" s="212" t="s">
        <v>296</v>
      </c>
      <c r="D118" s="37"/>
      <c r="E118" s="37" t="s">
        <v>49</v>
      </c>
      <c r="F118" s="44">
        <v>5000</v>
      </c>
    </row>
    <row r="119" spans="1:6" ht="24" customHeight="1" thickBot="1" x14ac:dyDescent="0.35">
      <c r="A119" s="171" t="s">
        <v>1</v>
      </c>
      <c r="B119" s="37" t="s">
        <v>190</v>
      </c>
      <c r="C119" s="212" t="s">
        <v>302</v>
      </c>
      <c r="D119" s="37"/>
      <c r="E119" s="37" t="s">
        <v>301</v>
      </c>
      <c r="F119" s="44">
        <v>60000</v>
      </c>
    </row>
    <row r="120" spans="1:6" ht="24" customHeight="1" thickBot="1" x14ac:dyDescent="0.35">
      <c r="A120" s="171" t="s">
        <v>1</v>
      </c>
      <c r="B120" s="37" t="s">
        <v>190</v>
      </c>
      <c r="C120" s="212" t="s">
        <v>310</v>
      </c>
      <c r="D120" s="37"/>
      <c r="E120" s="37" t="s">
        <v>47</v>
      </c>
      <c r="F120" s="44">
        <v>15000</v>
      </c>
    </row>
    <row r="121" spans="1:6" ht="24" customHeight="1" thickBot="1" x14ac:dyDescent="0.35">
      <c r="A121" s="171" t="s">
        <v>1</v>
      </c>
      <c r="B121" s="37" t="s">
        <v>190</v>
      </c>
      <c r="C121" s="212" t="s">
        <v>324</v>
      </c>
      <c r="D121" s="37"/>
      <c r="E121" s="37" t="s">
        <v>315</v>
      </c>
      <c r="F121" s="44">
        <v>2500</v>
      </c>
    </row>
    <row r="122" spans="1:6" ht="24" customHeight="1" thickBot="1" x14ac:dyDescent="0.35">
      <c r="A122" s="171" t="s">
        <v>1</v>
      </c>
      <c r="B122" s="37" t="s">
        <v>190</v>
      </c>
      <c r="C122" s="212" t="s">
        <v>325</v>
      </c>
      <c r="D122" s="37"/>
      <c r="E122" s="37" t="s">
        <v>315</v>
      </c>
      <c r="F122" s="44">
        <v>2500</v>
      </c>
    </row>
    <row r="123" spans="1:6" ht="24" customHeight="1" thickBot="1" x14ac:dyDescent="0.35">
      <c r="A123" s="171" t="s">
        <v>1</v>
      </c>
      <c r="B123" s="37" t="s">
        <v>190</v>
      </c>
      <c r="C123" s="212" t="s">
        <v>381</v>
      </c>
      <c r="D123" s="37" t="s">
        <v>328</v>
      </c>
      <c r="E123" s="37" t="s">
        <v>376</v>
      </c>
      <c r="F123" s="44">
        <v>10000</v>
      </c>
    </row>
    <row r="124" spans="1:6" ht="24" customHeight="1" thickBot="1" x14ac:dyDescent="0.35">
      <c r="A124" s="171" t="s">
        <v>1</v>
      </c>
      <c r="B124" s="37" t="s">
        <v>190</v>
      </c>
      <c r="C124" s="212" t="s">
        <v>384</v>
      </c>
      <c r="D124" s="37"/>
      <c r="E124" s="37" t="s">
        <v>385</v>
      </c>
      <c r="F124" s="44">
        <v>20000</v>
      </c>
    </row>
    <row r="125" spans="1:6" ht="24" customHeight="1" thickBot="1" x14ac:dyDescent="0.35">
      <c r="A125" s="171" t="s">
        <v>1</v>
      </c>
      <c r="B125" s="37" t="s">
        <v>190</v>
      </c>
      <c r="C125" s="212" t="s">
        <v>386</v>
      </c>
      <c r="D125" s="37"/>
      <c r="E125" s="37" t="s">
        <v>385</v>
      </c>
      <c r="F125" s="44">
        <v>2000</v>
      </c>
    </row>
    <row r="126" spans="1:6" ht="24" customHeight="1" thickBot="1" x14ac:dyDescent="0.35">
      <c r="A126" s="171" t="s">
        <v>1</v>
      </c>
      <c r="B126" s="32" t="s">
        <v>191</v>
      </c>
      <c r="C126" s="211" t="s">
        <v>231</v>
      </c>
      <c r="D126" s="32" t="s">
        <v>334</v>
      </c>
      <c r="E126" s="32" t="s">
        <v>45</v>
      </c>
      <c r="F126" s="34">
        <v>5000</v>
      </c>
    </row>
    <row r="127" spans="1:6" ht="24" customHeight="1" thickBot="1" x14ac:dyDescent="0.35">
      <c r="A127" s="171" t="s">
        <v>1</v>
      </c>
      <c r="B127" s="32" t="s">
        <v>191</v>
      </c>
      <c r="C127" s="211" t="s">
        <v>44</v>
      </c>
      <c r="D127" s="32" t="s">
        <v>335</v>
      </c>
      <c r="E127" s="32" t="s">
        <v>45</v>
      </c>
      <c r="F127" s="34">
        <v>3000</v>
      </c>
    </row>
    <row r="128" spans="1:6" ht="24" customHeight="1" thickBot="1" x14ac:dyDescent="0.35">
      <c r="A128" s="171" t="s">
        <v>1</v>
      </c>
      <c r="B128" s="32" t="s">
        <v>191</v>
      </c>
      <c r="C128" s="211" t="s">
        <v>236</v>
      </c>
      <c r="D128" s="32" t="s">
        <v>331</v>
      </c>
      <c r="E128" s="32" t="s">
        <v>85</v>
      </c>
      <c r="F128" s="34">
        <v>10000</v>
      </c>
    </row>
    <row r="129" spans="1:6" ht="24" customHeight="1" thickBot="1" x14ac:dyDescent="0.35">
      <c r="A129" s="171" t="s">
        <v>1</v>
      </c>
      <c r="B129" s="32" t="s">
        <v>191</v>
      </c>
      <c r="C129" s="212" t="s">
        <v>297</v>
      </c>
      <c r="D129" s="37"/>
      <c r="E129" s="37" t="s">
        <v>49</v>
      </c>
      <c r="F129" s="44">
        <v>10000</v>
      </c>
    </row>
    <row r="130" spans="1:6" ht="24" customHeight="1" thickBot="1" x14ac:dyDescent="0.35">
      <c r="A130" s="171" t="s">
        <v>1</v>
      </c>
      <c r="B130" s="32" t="s">
        <v>191</v>
      </c>
      <c r="C130" s="212" t="s">
        <v>303</v>
      </c>
      <c r="D130" s="37"/>
      <c r="E130" s="37" t="s">
        <v>301</v>
      </c>
      <c r="F130" s="44">
        <v>20000</v>
      </c>
    </row>
    <row r="131" spans="1:6" ht="24" customHeight="1" thickBot="1" x14ac:dyDescent="0.35">
      <c r="A131" s="171" t="s">
        <v>1</v>
      </c>
      <c r="B131" s="32" t="s">
        <v>191</v>
      </c>
      <c r="C131" s="212" t="s">
        <v>326</v>
      </c>
      <c r="D131" s="37"/>
      <c r="E131" s="37" t="s">
        <v>315</v>
      </c>
      <c r="F131" s="44">
        <v>100000</v>
      </c>
    </row>
    <row r="132" spans="1:6" ht="24" customHeight="1" thickBot="1" x14ac:dyDescent="0.35">
      <c r="A132" s="171" t="s">
        <v>1</v>
      </c>
      <c r="B132" s="32" t="s">
        <v>191</v>
      </c>
      <c r="C132" s="212" t="s">
        <v>372</v>
      </c>
      <c r="D132" s="37"/>
      <c r="E132" s="37" t="s">
        <v>24</v>
      </c>
      <c r="F132" s="44">
        <v>15000</v>
      </c>
    </row>
    <row r="133" spans="1:6" ht="24" customHeight="1" thickBot="1" x14ac:dyDescent="0.35">
      <c r="A133" s="171" t="s">
        <v>1</v>
      </c>
      <c r="B133" s="32" t="s">
        <v>191</v>
      </c>
      <c r="C133" s="212" t="s">
        <v>390</v>
      </c>
      <c r="D133" s="37"/>
      <c r="E133" s="37" t="s">
        <v>385</v>
      </c>
      <c r="F133" s="44">
        <v>10000</v>
      </c>
    </row>
    <row r="134" spans="1:6" ht="24" customHeight="1" thickBot="1" x14ac:dyDescent="0.35">
      <c r="A134" s="171" t="s">
        <v>1</v>
      </c>
      <c r="B134" s="258" t="s">
        <v>193</v>
      </c>
      <c r="C134" s="213" t="s">
        <v>209</v>
      </c>
      <c r="D134" s="29">
        <v>600</v>
      </c>
      <c r="E134" s="29" t="s">
        <v>207</v>
      </c>
      <c r="F134" s="31">
        <v>50000</v>
      </c>
    </row>
    <row r="135" spans="1:6" ht="24" customHeight="1" thickBot="1" x14ac:dyDescent="0.35">
      <c r="A135" s="171" t="s">
        <v>1</v>
      </c>
      <c r="B135" s="258" t="s">
        <v>193</v>
      </c>
      <c r="C135" s="212" t="s">
        <v>232</v>
      </c>
      <c r="D135" s="37" t="s">
        <v>334</v>
      </c>
      <c r="E135" s="32" t="s">
        <v>45</v>
      </c>
      <c r="F135" s="44">
        <v>20000</v>
      </c>
    </row>
    <row r="136" spans="1:6" ht="24" customHeight="1" thickBot="1" x14ac:dyDescent="0.35">
      <c r="A136" s="171" t="s">
        <v>1</v>
      </c>
      <c r="B136" s="258" t="s">
        <v>193</v>
      </c>
      <c r="C136" s="212" t="s">
        <v>98</v>
      </c>
      <c r="D136" s="37" t="s">
        <v>331</v>
      </c>
      <c r="E136" s="37" t="s">
        <v>85</v>
      </c>
      <c r="F136" s="44">
        <v>10000</v>
      </c>
    </row>
    <row r="137" spans="1:6" ht="24" customHeight="1" thickBot="1" x14ac:dyDescent="0.35">
      <c r="A137" s="171" t="s">
        <v>1</v>
      </c>
      <c r="B137" s="258" t="s">
        <v>193</v>
      </c>
      <c r="C137" s="212" t="s">
        <v>237</v>
      </c>
      <c r="D137" s="37" t="s">
        <v>328</v>
      </c>
      <c r="E137" s="37" t="s">
        <v>85</v>
      </c>
      <c r="F137" s="44">
        <v>2000</v>
      </c>
    </row>
    <row r="138" spans="1:6" ht="24" customHeight="1" thickBot="1" x14ac:dyDescent="0.35">
      <c r="A138" s="171" t="s">
        <v>1</v>
      </c>
      <c r="B138" s="258" t="s">
        <v>193</v>
      </c>
      <c r="C138" s="212" t="s">
        <v>238</v>
      </c>
      <c r="D138" s="37" t="s">
        <v>328</v>
      </c>
      <c r="E138" s="37" t="s">
        <v>85</v>
      </c>
      <c r="F138" s="44">
        <v>2000</v>
      </c>
    </row>
    <row r="139" spans="1:6" ht="24" customHeight="1" thickBot="1" x14ac:dyDescent="0.35">
      <c r="A139" s="171" t="s">
        <v>1</v>
      </c>
      <c r="B139" s="258" t="s">
        <v>193</v>
      </c>
      <c r="C139" s="212" t="s">
        <v>239</v>
      </c>
      <c r="D139" s="37" t="s">
        <v>328</v>
      </c>
      <c r="E139" s="37" t="s">
        <v>85</v>
      </c>
      <c r="F139" s="44">
        <v>8000</v>
      </c>
    </row>
    <row r="140" spans="1:6" ht="24" customHeight="1" thickBot="1" x14ac:dyDescent="0.35">
      <c r="A140" s="171" t="s">
        <v>1</v>
      </c>
      <c r="B140" s="258" t="s">
        <v>193</v>
      </c>
      <c r="C140" s="212" t="s">
        <v>293</v>
      </c>
      <c r="D140" s="37"/>
      <c r="E140" s="37" t="s">
        <v>294</v>
      </c>
      <c r="F140" s="44">
        <v>80000</v>
      </c>
    </row>
    <row r="141" spans="1:6" ht="24" customHeight="1" thickBot="1" x14ac:dyDescent="0.35">
      <c r="A141" s="171" t="s">
        <v>1</v>
      </c>
      <c r="B141" s="258" t="s">
        <v>193</v>
      </c>
      <c r="C141" s="212" t="s">
        <v>124</v>
      </c>
      <c r="D141" s="37"/>
      <c r="E141" s="37" t="s">
        <v>49</v>
      </c>
      <c r="F141" s="44">
        <v>20000</v>
      </c>
    </row>
    <row r="142" spans="1:6" ht="24" customHeight="1" thickBot="1" x14ac:dyDescent="0.35">
      <c r="A142" s="171" t="s">
        <v>1</v>
      </c>
      <c r="B142" s="258" t="s">
        <v>193</v>
      </c>
      <c r="C142" s="212" t="s">
        <v>298</v>
      </c>
      <c r="D142" s="37"/>
      <c r="E142" s="37" t="s">
        <v>49</v>
      </c>
      <c r="F142" s="44">
        <v>5000</v>
      </c>
    </row>
    <row r="143" spans="1:6" ht="24" customHeight="1" thickBot="1" x14ac:dyDescent="0.35">
      <c r="A143" s="171" t="s">
        <v>1</v>
      </c>
      <c r="B143" s="258" t="s">
        <v>193</v>
      </c>
      <c r="C143" s="212" t="s">
        <v>304</v>
      </c>
      <c r="D143" s="37"/>
      <c r="E143" s="37" t="s">
        <v>301</v>
      </c>
      <c r="F143" s="44">
        <v>90000</v>
      </c>
    </row>
    <row r="144" spans="1:6" ht="24" customHeight="1" thickBot="1" x14ac:dyDescent="0.35">
      <c r="A144" s="171" t="s">
        <v>1</v>
      </c>
      <c r="B144" s="258" t="s">
        <v>193</v>
      </c>
      <c r="C144" s="212" t="s">
        <v>311</v>
      </c>
      <c r="D144" s="37"/>
      <c r="E144" s="37" t="s">
        <v>47</v>
      </c>
      <c r="F144" s="44">
        <v>5000</v>
      </c>
    </row>
    <row r="145" spans="1:7" ht="24" customHeight="1" thickBot="1" x14ac:dyDescent="0.35">
      <c r="A145" s="171" t="s">
        <v>1</v>
      </c>
      <c r="B145" s="258" t="s">
        <v>193</v>
      </c>
      <c r="C145" s="212" t="s">
        <v>314</v>
      </c>
      <c r="D145" s="37">
        <v>5</v>
      </c>
      <c r="E145" s="37" t="s">
        <v>315</v>
      </c>
      <c r="F145" s="44">
        <v>5300</v>
      </c>
      <c r="G145" s="59"/>
    </row>
    <row r="146" spans="1:7" ht="24" customHeight="1" thickBot="1" x14ac:dyDescent="0.35">
      <c r="A146" s="171" t="s">
        <v>1</v>
      </c>
      <c r="B146" s="258" t="s">
        <v>193</v>
      </c>
      <c r="C146" s="212" t="s">
        <v>316</v>
      </c>
      <c r="D146" s="37">
        <v>100</v>
      </c>
      <c r="E146" s="37" t="s">
        <v>315</v>
      </c>
      <c r="F146" s="44">
        <v>8500</v>
      </c>
    </row>
    <row r="147" spans="1:7" ht="24" customHeight="1" thickBot="1" x14ac:dyDescent="0.35">
      <c r="A147" s="171" t="s">
        <v>1</v>
      </c>
      <c r="B147" s="258" t="s">
        <v>193</v>
      </c>
      <c r="C147" s="212" t="s">
        <v>317</v>
      </c>
      <c r="D147" s="37">
        <v>60</v>
      </c>
      <c r="E147" s="37" t="s">
        <v>315</v>
      </c>
      <c r="F147" s="44">
        <v>10000</v>
      </c>
    </row>
    <row r="148" spans="1:7" ht="24" customHeight="1" thickBot="1" x14ac:dyDescent="0.35">
      <c r="A148" s="171" t="s">
        <v>1</v>
      </c>
      <c r="B148" s="258" t="s">
        <v>193</v>
      </c>
      <c r="C148" s="212" t="s">
        <v>318</v>
      </c>
      <c r="D148" s="37">
        <v>200</v>
      </c>
      <c r="E148" s="37" t="s">
        <v>315</v>
      </c>
      <c r="F148" s="44">
        <v>8000</v>
      </c>
    </row>
    <row r="149" spans="1:7" ht="24" customHeight="1" thickBot="1" x14ac:dyDescent="0.35">
      <c r="A149" s="171" t="s">
        <v>1</v>
      </c>
      <c r="B149" s="29" t="s">
        <v>195</v>
      </c>
      <c r="C149" s="213" t="s">
        <v>200</v>
      </c>
      <c r="D149" s="29"/>
      <c r="E149" s="29" t="s">
        <v>198</v>
      </c>
      <c r="F149" s="31">
        <v>500000</v>
      </c>
    </row>
    <row r="150" spans="1:7" ht="24" customHeight="1" thickBot="1" x14ac:dyDescent="0.35">
      <c r="A150" s="171" t="s">
        <v>1</v>
      </c>
      <c r="B150" s="29" t="s">
        <v>195</v>
      </c>
      <c r="C150" s="211" t="s">
        <v>210</v>
      </c>
      <c r="D150" s="32">
        <v>40</v>
      </c>
      <c r="E150" s="32" t="s">
        <v>207</v>
      </c>
      <c r="F150" s="34">
        <v>50000</v>
      </c>
    </row>
    <row r="151" spans="1:7" ht="24" customHeight="1" thickBot="1" x14ac:dyDescent="0.35">
      <c r="A151" s="171" t="s">
        <v>1</v>
      </c>
      <c r="B151" s="29" t="s">
        <v>195</v>
      </c>
      <c r="C151" s="211" t="s">
        <v>246</v>
      </c>
      <c r="D151" s="32"/>
      <c r="E151" s="32" t="s">
        <v>241</v>
      </c>
      <c r="F151" s="34">
        <v>50000</v>
      </c>
    </row>
    <row r="152" spans="1:7" ht="24" customHeight="1" thickBot="1" x14ac:dyDescent="0.35">
      <c r="A152" s="171" t="s">
        <v>1</v>
      </c>
      <c r="B152" s="29" t="s">
        <v>195</v>
      </c>
      <c r="C152" s="211" t="s">
        <v>299</v>
      </c>
      <c r="D152" s="32"/>
      <c r="E152" s="32" t="s">
        <v>49</v>
      </c>
      <c r="F152" s="34">
        <v>5000</v>
      </c>
    </row>
    <row r="153" spans="1:7" ht="24" customHeight="1" thickBot="1" x14ac:dyDescent="0.35">
      <c r="A153" s="171" t="s">
        <v>1</v>
      </c>
      <c r="B153" s="29" t="s">
        <v>195</v>
      </c>
      <c r="C153" s="211" t="s">
        <v>382</v>
      </c>
      <c r="D153" s="32" t="s">
        <v>383</v>
      </c>
      <c r="E153" s="32" t="s">
        <v>376</v>
      </c>
      <c r="F153" s="34">
        <v>6000</v>
      </c>
    </row>
    <row r="154" spans="1:7" ht="24" customHeight="1" thickBot="1" x14ac:dyDescent="0.4">
      <c r="A154" s="171" t="s">
        <v>1</v>
      </c>
      <c r="B154" s="29" t="s">
        <v>195</v>
      </c>
      <c r="C154" s="72" t="s">
        <v>350</v>
      </c>
      <c r="D154" s="75"/>
      <c r="E154" s="75" t="s">
        <v>349</v>
      </c>
      <c r="F154" s="77">
        <v>75800</v>
      </c>
    </row>
    <row r="155" spans="1:7" ht="24" customHeight="1" thickBot="1" x14ac:dyDescent="0.35">
      <c r="A155" s="171" t="s">
        <v>1</v>
      </c>
      <c r="B155" s="29" t="s">
        <v>195</v>
      </c>
      <c r="C155" s="73" t="s">
        <v>352</v>
      </c>
      <c r="D155" s="75"/>
      <c r="E155" s="75" t="s">
        <v>349</v>
      </c>
      <c r="F155" s="74">
        <v>150000</v>
      </c>
    </row>
    <row r="156" spans="1:7" ht="24" customHeight="1" thickBot="1" x14ac:dyDescent="0.35">
      <c r="A156" s="171" t="s">
        <v>1</v>
      </c>
      <c r="B156" s="29" t="s">
        <v>195</v>
      </c>
      <c r="C156" s="79" t="s">
        <v>353</v>
      </c>
      <c r="D156" s="75"/>
      <c r="E156" s="75" t="s">
        <v>349</v>
      </c>
      <c r="F156" s="74">
        <v>39000</v>
      </c>
    </row>
    <row r="157" spans="1:7" ht="24" customHeight="1" thickBot="1" x14ac:dyDescent="0.35">
      <c r="A157" s="171" t="s">
        <v>1</v>
      </c>
      <c r="B157" s="29" t="s">
        <v>195</v>
      </c>
      <c r="C157" s="78" t="s">
        <v>354</v>
      </c>
      <c r="D157" s="75"/>
      <c r="E157" s="75" t="s">
        <v>349</v>
      </c>
      <c r="F157" s="74">
        <v>10000</v>
      </c>
    </row>
    <row r="158" spans="1:7" ht="24" customHeight="1" thickBot="1" x14ac:dyDescent="0.35">
      <c r="A158" s="171" t="s">
        <v>1</v>
      </c>
      <c r="B158" s="29" t="s">
        <v>195</v>
      </c>
      <c r="C158" s="80" t="s">
        <v>355</v>
      </c>
      <c r="D158" s="75"/>
      <c r="E158" s="75" t="s">
        <v>349</v>
      </c>
      <c r="F158" s="74">
        <v>15900</v>
      </c>
    </row>
    <row r="159" spans="1:7" ht="24" customHeight="1" thickBot="1" x14ac:dyDescent="0.35">
      <c r="A159" s="171" t="s">
        <v>1</v>
      </c>
      <c r="B159" s="29" t="s">
        <v>195</v>
      </c>
      <c r="C159" s="78" t="s">
        <v>357</v>
      </c>
      <c r="D159" s="75"/>
      <c r="E159" s="75" t="s">
        <v>349</v>
      </c>
      <c r="F159" s="74">
        <v>34000</v>
      </c>
    </row>
    <row r="160" spans="1:7" ht="24" customHeight="1" thickBot="1" x14ac:dyDescent="0.35">
      <c r="A160" s="171" t="s">
        <v>1</v>
      </c>
      <c r="B160" s="29" t="s">
        <v>195</v>
      </c>
      <c r="C160" s="78" t="s">
        <v>356</v>
      </c>
      <c r="D160" s="75"/>
      <c r="E160" s="75" t="s">
        <v>349</v>
      </c>
      <c r="F160" s="77">
        <v>30000</v>
      </c>
    </row>
    <row r="161" spans="1:7" ht="24" customHeight="1" thickBot="1" x14ac:dyDescent="0.35">
      <c r="A161" s="171" t="s">
        <v>1</v>
      </c>
      <c r="B161" s="29" t="s">
        <v>195</v>
      </c>
      <c r="C161" s="78" t="s">
        <v>358</v>
      </c>
      <c r="D161" s="75"/>
      <c r="E161" s="75" t="s">
        <v>349</v>
      </c>
      <c r="F161" s="77">
        <v>29600</v>
      </c>
    </row>
    <row r="162" spans="1:7" ht="24" customHeight="1" thickBot="1" x14ac:dyDescent="0.35">
      <c r="A162" s="171" t="s">
        <v>1</v>
      </c>
      <c r="B162" s="29" t="s">
        <v>195</v>
      </c>
      <c r="C162" s="78" t="s">
        <v>359</v>
      </c>
      <c r="D162" s="75"/>
      <c r="E162" s="75" t="s">
        <v>349</v>
      </c>
      <c r="F162" s="77">
        <v>730000</v>
      </c>
    </row>
    <row r="163" spans="1:7" ht="24" customHeight="1" thickBot="1" x14ac:dyDescent="0.35">
      <c r="A163" s="171" t="s">
        <v>1</v>
      </c>
      <c r="B163" s="29" t="s">
        <v>195</v>
      </c>
      <c r="C163" s="78" t="s">
        <v>360</v>
      </c>
      <c r="D163" s="75"/>
      <c r="E163" s="75" t="s">
        <v>349</v>
      </c>
      <c r="F163" s="77">
        <v>15000</v>
      </c>
    </row>
    <row r="164" spans="1:7" ht="24" customHeight="1" thickBot="1" x14ac:dyDescent="0.35">
      <c r="A164" s="171" t="s">
        <v>1</v>
      </c>
      <c r="B164" s="29" t="s">
        <v>195</v>
      </c>
      <c r="C164" s="78" t="s">
        <v>361</v>
      </c>
      <c r="D164" s="75"/>
      <c r="E164" s="75" t="s">
        <v>349</v>
      </c>
      <c r="F164" s="77">
        <v>10000</v>
      </c>
    </row>
    <row r="165" spans="1:7" ht="24" customHeight="1" thickBot="1" x14ac:dyDescent="0.35">
      <c r="A165" s="171" t="s">
        <v>1</v>
      </c>
      <c r="B165" s="29" t="s">
        <v>195</v>
      </c>
      <c r="C165" s="78" t="s">
        <v>362</v>
      </c>
      <c r="D165" s="75"/>
      <c r="E165" s="75" t="s">
        <v>349</v>
      </c>
      <c r="F165" s="77">
        <v>900000</v>
      </c>
      <c r="G165" s="59"/>
    </row>
    <row r="166" spans="1:7" ht="24" customHeight="1" thickBot="1" x14ac:dyDescent="0.35">
      <c r="A166" s="171" t="s">
        <v>1</v>
      </c>
      <c r="B166" s="29" t="s">
        <v>195</v>
      </c>
      <c r="C166" s="78" t="s">
        <v>363</v>
      </c>
      <c r="D166" s="75"/>
      <c r="E166" s="75" t="s">
        <v>349</v>
      </c>
      <c r="F166" s="77">
        <v>50000</v>
      </c>
      <c r="G166" s="59"/>
    </row>
    <row r="167" spans="1:7" ht="24" customHeight="1" thickBot="1" x14ac:dyDescent="0.35">
      <c r="A167" s="171" t="s">
        <v>1</v>
      </c>
      <c r="B167" s="29" t="s">
        <v>195</v>
      </c>
      <c r="C167" s="78" t="s">
        <v>364</v>
      </c>
      <c r="D167" s="75"/>
      <c r="E167" s="75" t="s">
        <v>349</v>
      </c>
      <c r="F167" s="77">
        <v>520000</v>
      </c>
      <c r="G167" s="59"/>
    </row>
    <row r="168" spans="1:7" ht="24" customHeight="1" thickBot="1" x14ac:dyDescent="0.35">
      <c r="A168" s="171" t="s">
        <v>1</v>
      </c>
      <c r="B168" s="29" t="s">
        <v>195</v>
      </c>
      <c r="C168" s="78" t="s">
        <v>365</v>
      </c>
      <c r="D168" s="75"/>
      <c r="E168" s="75" t="s">
        <v>349</v>
      </c>
      <c r="F168" s="77">
        <v>5700</v>
      </c>
      <c r="G168" s="59"/>
    </row>
    <row r="169" spans="1:7" ht="24" customHeight="1" thickBot="1" x14ac:dyDescent="0.35">
      <c r="A169" s="171" t="s">
        <v>1</v>
      </c>
      <c r="B169" s="29" t="s">
        <v>195</v>
      </c>
      <c r="C169" s="78" t="s">
        <v>366</v>
      </c>
      <c r="D169" s="75"/>
      <c r="E169" s="75" t="s">
        <v>349</v>
      </c>
      <c r="F169" s="77">
        <v>138000</v>
      </c>
      <c r="G169" s="59"/>
    </row>
    <row r="170" spans="1:7" ht="24" customHeight="1" thickBot="1" x14ac:dyDescent="0.4">
      <c r="A170" s="171" t="s">
        <v>1</v>
      </c>
      <c r="B170" s="29" t="s">
        <v>195</v>
      </c>
      <c r="C170" s="14" t="s">
        <v>367</v>
      </c>
      <c r="D170" s="40"/>
      <c r="E170" s="75" t="s">
        <v>349</v>
      </c>
      <c r="F170" s="69">
        <v>6800</v>
      </c>
    </row>
    <row r="171" spans="1:7" ht="24" customHeight="1" x14ac:dyDescent="0.3">
      <c r="G171" s="59"/>
    </row>
    <row r="172" spans="1:7" ht="24" customHeight="1" x14ac:dyDescent="0.3">
      <c r="G172" s="59"/>
    </row>
    <row r="173" spans="1:7" ht="24" customHeight="1" x14ac:dyDescent="0.3">
      <c r="G173" s="59"/>
    </row>
    <row r="174" spans="1:7" ht="24" customHeight="1" x14ac:dyDescent="0.3">
      <c r="G174" s="59"/>
    </row>
    <row r="175" spans="1:7" ht="24" customHeight="1" x14ac:dyDescent="0.3">
      <c r="G175" s="59"/>
    </row>
    <row r="176" spans="1:7" ht="24" customHeight="1" x14ac:dyDescent="0.3">
      <c r="G176" s="59"/>
    </row>
    <row r="177" spans="2:7" ht="24" customHeight="1" x14ac:dyDescent="0.3">
      <c r="G177" s="59"/>
    </row>
    <row r="178" spans="2:7" ht="24" customHeight="1" x14ac:dyDescent="0.3">
      <c r="G178" s="59"/>
    </row>
    <row r="179" spans="2:7" ht="24" customHeight="1" x14ac:dyDescent="0.3">
      <c r="G179" s="59"/>
    </row>
    <row r="180" spans="2:7" ht="24" customHeight="1" x14ac:dyDescent="0.3">
      <c r="G180" s="59"/>
    </row>
    <row r="181" spans="2:7" ht="24" customHeight="1" x14ac:dyDescent="0.3">
      <c r="G181" s="59"/>
    </row>
    <row r="183" spans="2:7" ht="24" customHeight="1" x14ac:dyDescent="0.3">
      <c r="B183" s="27" t="s">
        <v>20</v>
      </c>
      <c r="C183" s="50" t="s">
        <v>327</v>
      </c>
    </row>
    <row r="184" spans="2:7" ht="24" customHeight="1" x14ac:dyDescent="0.3">
      <c r="C184" s="50" t="s">
        <v>373</v>
      </c>
    </row>
  </sheetData>
  <pageMargins left="0.7" right="0.7" top="0.75" bottom="0.75" header="0.3" footer="0.3"/>
  <pageSetup orientation="portrait"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3"/>
  <sheetViews>
    <sheetView workbookViewId="0">
      <selection activeCell="J10" sqref="J10"/>
    </sheetView>
  </sheetViews>
  <sheetFormatPr defaultRowHeight="15" x14ac:dyDescent="0.25"/>
  <cols>
    <col min="1" max="1" width="59.85546875" customWidth="1"/>
    <col min="2" max="5" width="15.7109375" customWidth="1"/>
  </cols>
  <sheetData>
    <row r="1" spans="1:5" ht="23.25" x14ac:dyDescent="0.35">
      <c r="A1" s="342" t="s">
        <v>397</v>
      </c>
      <c r="B1" s="342"/>
      <c r="C1" s="342"/>
      <c r="D1" s="88"/>
      <c r="E1" s="88"/>
    </row>
    <row r="2" spans="1:5" ht="23.25" x14ac:dyDescent="0.35">
      <c r="A2" s="89"/>
      <c r="B2" s="343" t="s">
        <v>398</v>
      </c>
      <c r="C2" s="344"/>
      <c r="D2" s="350" t="s">
        <v>417</v>
      </c>
      <c r="E2" s="351"/>
    </row>
    <row r="3" spans="1:5" ht="23.25" x14ac:dyDescent="0.35">
      <c r="A3" s="89"/>
      <c r="B3" s="345"/>
      <c r="C3" s="346"/>
      <c r="D3" s="352"/>
      <c r="E3" s="353"/>
    </row>
    <row r="4" spans="1:5" ht="23.25" x14ac:dyDescent="0.35">
      <c r="A4" s="90" t="s">
        <v>399</v>
      </c>
      <c r="B4" s="91">
        <v>5045040</v>
      </c>
      <c r="C4" s="92"/>
      <c r="D4" s="93">
        <v>4144961.8406250002</v>
      </c>
      <c r="E4" s="94"/>
    </row>
    <row r="5" spans="1:5" ht="23.25" x14ac:dyDescent="0.35">
      <c r="A5" s="95" t="s">
        <v>400</v>
      </c>
      <c r="B5" s="92"/>
      <c r="C5" s="92">
        <v>100000</v>
      </c>
      <c r="D5" s="94"/>
      <c r="E5" s="94">
        <v>100000</v>
      </c>
    </row>
    <row r="6" spans="1:5" ht="23.25" x14ac:dyDescent="0.35">
      <c r="A6" s="95" t="s">
        <v>401</v>
      </c>
      <c r="B6" s="92"/>
      <c r="C6" s="92"/>
      <c r="D6" s="94"/>
      <c r="E6" s="94"/>
    </row>
    <row r="7" spans="1:5" ht="23.25" x14ac:dyDescent="0.35">
      <c r="A7" s="347" t="s">
        <v>402</v>
      </c>
      <c r="B7" s="348"/>
      <c r="C7" s="349"/>
      <c r="D7" s="94"/>
      <c r="E7" s="94"/>
    </row>
    <row r="8" spans="1:5" ht="33" customHeight="1" x14ac:dyDescent="0.35">
      <c r="A8" s="96" t="s">
        <v>403</v>
      </c>
      <c r="B8" s="92"/>
      <c r="C8" s="92">
        <v>100000</v>
      </c>
      <c r="D8" s="94"/>
      <c r="E8" s="94"/>
    </row>
    <row r="9" spans="1:5" ht="23.25" x14ac:dyDescent="0.35">
      <c r="A9" s="95" t="s">
        <v>404</v>
      </c>
      <c r="B9" s="92"/>
      <c r="C9" s="92">
        <v>200000</v>
      </c>
      <c r="D9" s="94"/>
      <c r="E9" s="94">
        <v>200000</v>
      </c>
    </row>
    <row r="10" spans="1:5" ht="23.25" x14ac:dyDescent="0.35">
      <c r="A10" s="95" t="s">
        <v>405</v>
      </c>
      <c r="B10" s="92"/>
      <c r="C10" s="92">
        <v>300000</v>
      </c>
      <c r="D10" s="94"/>
      <c r="E10" s="94">
        <v>150000</v>
      </c>
    </row>
    <row r="11" spans="1:5" ht="23.25" x14ac:dyDescent="0.35">
      <c r="A11" s="95" t="s">
        <v>406</v>
      </c>
      <c r="B11" s="92"/>
      <c r="C11" s="92"/>
      <c r="D11" s="94"/>
      <c r="E11" s="94"/>
    </row>
    <row r="12" spans="1:5" ht="23.25" x14ac:dyDescent="0.35">
      <c r="A12" s="95" t="s">
        <v>407</v>
      </c>
      <c r="B12" s="92"/>
      <c r="C12" s="92">
        <v>390000</v>
      </c>
      <c r="D12" s="94"/>
      <c r="E12" s="94"/>
    </row>
    <row r="13" spans="1:5" ht="23.25" x14ac:dyDescent="0.35">
      <c r="A13" s="95" t="s">
        <v>408</v>
      </c>
      <c r="B13" s="92"/>
      <c r="C13" s="92">
        <v>70000</v>
      </c>
      <c r="D13" s="94"/>
      <c r="E13" s="94"/>
    </row>
    <row r="14" spans="1:5" ht="23.25" x14ac:dyDescent="0.35">
      <c r="A14" s="90" t="s">
        <v>409</v>
      </c>
      <c r="B14" s="91"/>
      <c r="C14" s="91">
        <f>SUM(C5:C13)</f>
        <v>1160000</v>
      </c>
      <c r="D14" s="94"/>
      <c r="E14" s="94">
        <f>SUM(E5:E13)</f>
        <v>450000</v>
      </c>
    </row>
    <row r="15" spans="1:5" ht="25.5" x14ac:dyDescent="0.5">
      <c r="A15" s="90" t="s">
        <v>410</v>
      </c>
      <c r="B15" s="97">
        <f>SUM(B4-C14)</f>
        <v>3885040</v>
      </c>
      <c r="C15" s="92"/>
      <c r="D15" s="94">
        <f>SUM(D4-E14)</f>
        <v>3694961.8406250002</v>
      </c>
      <c r="E15" s="94"/>
    </row>
    <row r="16" spans="1:5" ht="23.25" x14ac:dyDescent="0.35">
      <c r="A16" s="90" t="s">
        <v>411</v>
      </c>
      <c r="B16" s="92"/>
      <c r="C16" s="92"/>
      <c r="D16" s="94"/>
      <c r="E16" s="94"/>
    </row>
    <row r="17" spans="1:5" ht="23.25" x14ac:dyDescent="0.35">
      <c r="A17" s="90" t="s">
        <v>418</v>
      </c>
      <c r="B17" s="91"/>
      <c r="C17" s="91">
        <f>SUM(B15*50%)</f>
        <v>1942520</v>
      </c>
      <c r="D17" s="94"/>
      <c r="E17" s="94">
        <f>SUM(D15*0.45)</f>
        <v>1662732.8282812501</v>
      </c>
    </row>
    <row r="18" spans="1:5" ht="23.25" x14ac:dyDescent="0.35">
      <c r="A18" s="95" t="s">
        <v>412</v>
      </c>
      <c r="B18" s="92">
        <f>SUM(C17-B19)</f>
        <v>1742520</v>
      </c>
      <c r="C18" s="92"/>
      <c r="D18" s="94">
        <f>SUM(E17-D19)</f>
        <v>1512732.8282812501</v>
      </c>
      <c r="E18" s="94"/>
    </row>
    <row r="19" spans="1:5" ht="23.25" x14ac:dyDescent="0.35">
      <c r="A19" s="95" t="s">
        <v>413</v>
      </c>
      <c r="B19" s="92">
        <v>200000</v>
      </c>
      <c r="C19" s="92"/>
      <c r="D19" s="94">
        <v>150000</v>
      </c>
      <c r="E19" s="94"/>
    </row>
    <row r="20" spans="1:5" ht="23.25" x14ac:dyDescent="0.35">
      <c r="A20" s="90" t="s">
        <v>414</v>
      </c>
      <c r="B20" s="91"/>
      <c r="C20" s="91">
        <f>SUM(B15*25%)</f>
        <v>971260</v>
      </c>
      <c r="D20" s="94"/>
      <c r="E20" s="94">
        <f>SUM(D15*0.25)</f>
        <v>923740.46015625005</v>
      </c>
    </row>
    <row r="21" spans="1:5" ht="23.25" x14ac:dyDescent="0.35">
      <c r="A21" s="95" t="s">
        <v>415</v>
      </c>
      <c r="B21" s="92">
        <f>SUM(C20*65%)</f>
        <v>631319</v>
      </c>
      <c r="C21" s="92"/>
      <c r="D21" s="94">
        <f>SUM(E20*0.65)</f>
        <v>600431.29910156259</v>
      </c>
      <c r="E21" s="94"/>
    </row>
    <row r="22" spans="1:5" ht="23.25" x14ac:dyDescent="0.35">
      <c r="A22" s="95" t="s">
        <v>416</v>
      </c>
      <c r="B22" s="92">
        <f>SUM(C20*35%)</f>
        <v>339941</v>
      </c>
      <c r="C22" s="92"/>
      <c r="D22" s="94">
        <f>SUM(E20*0.35)</f>
        <v>323309.16105468752</v>
      </c>
      <c r="E22" s="94"/>
    </row>
    <row r="23" spans="1:5" ht="23.25" x14ac:dyDescent="0.35">
      <c r="A23" s="90" t="s">
        <v>419</v>
      </c>
      <c r="B23" s="91"/>
      <c r="C23" s="91">
        <f>SUM(B15*25%)</f>
        <v>971260</v>
      </c>
      <c r="D23" s="94"/>
      <c r="E23" s="94">
        <f>SUM(D15*0.3)</f>
        <v>1108488.5521875001</v>
      </c>
    </row>
  </sheetData>
  <mergeCells count="4">
    <mergeCell ref="A1:C1"/>
    <mergeCell ref="B2:C3"/>
    <mergeCell ref="A7:C7"/>
    <mergeCell ref="D2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topLeftCell="A4" workbookViewId="0">
      <selection activeCell="L17" sqref="L17"/>
    </sheetView>
  </sheetViews>
  <sheetFormatPr defaultRowHeight="15" x14ac:dyDescent="0.25"/>
  <cols>
    <col min="1" max="1" width="30" customWidth="1"/>
    <col min="2" max="6" width="15.7109375" customWidth="1"/>
  </cols>
  <sheetData>
    <row r="1" spans="1:6" ht="21" x14ac:dyDescent="0.25">
      <c r="A1" s="98"/>
      <c r="B1" s="354" t="s">
        <v>398</v>
      </c>
      <c r="C1" s="354"/>
      <c r="D1" s="355" t="s">
        <v>417</v>
      </c>
      <c r="E1" s="355"/>
      <c r="F1" s="355"/>
    </row>
    <row r="2" spans="1:6" ht="42" x14ac:dyDescent="0.25">
      <c r="A2" s="99" t="s">
        <v>420</v>
      </c>
      <c r="B2" s="100" t="s">
        <v>421</v>
      </c>
      <c r="C2" s="101" t="s">
        <v>422</v>
      </c>
      <c r="D2" s="102" t="s">
        <v>423</v>
      </c>
      <c r="E2" s="103" t="s">
        <v>422</v>
      </c>
      <c r="F2" s="123" t="s">
        <v>438</v>
      </c>
    </row>
    <row r="3" spans="1:6" ht="21" x14ac:dyDescent="0.25">
      <c r="A3" s="104" t="s">
        <v>424</v>
      </c>
      <c r="B3" s="105">
        <v>1822</v>
      </c>
      <c r="C3" s="106">
        <v>164000</v>
      </c>
      <c r="D3" s="108">
        <v>2000</v>
      </c>
      <c r="E3" s="109">
        <f>SUM(D3*C25)</f>
        <v>162672.69527566197</v>
      </c>
      <c r="F3" s="110">
        <v>162000</v>
      </c>
    </row>
    <row r="4" spans="1:6" ht="21" x14ac:dyDescent="0.25">
      <c r="A4" s="104" t="s">
        <v>425</v>
      </c>
      <c r="B4" s="105">
        <v>628</v>
      </c>
      <c r="C4" s="106">
        <v>56000</v>
      </c>
      <c r="D4" s="108">
        <v>686</v>
      </c>
      <c r="E4" s="109">
        <f>SUM(D4*C25)</f>
        <v>55796.734479552055</v>
      </c>
      <c r="F4" s="110">
        <v>55000</v>
      </c>
    </row>
    <row r="5" spans="1:6" ht="21" x14ac:dyDescent="0.25">
      <c r="A5" s="104" t="s">
        <v>376</v>
      </c>
      <c r="B5" s="105">
        <v>862</v>
      </c>
      <c r="C5" s="106">
        <v>77000</v>
      </c>
      <c r="D5" s="108">
        <v>1071</v>
      </c>
      <c r="E5" s="109">
        <f>SUM(D5*C25)</f>
        <v>87111.228320116978</v>
      </c>
      <c r="F5" s="110">
        <v>87000</v>
      </c>
    </row>
    <row r="6" spans="1:6" ht="21" x14ac:dyDescent="0.25">
      <c r="A6" s="104" t="s">
        <v>160</v>
      </c>
      <c r="B6" s="105">
        <v>864</v>
      </c>
      <c r="C6" s="106">
        <v>78000</v>
      </c>
      <c r="D6" s="108">
        <v>1042</v>
      </c>
      <c r="E6" s="109">
        <f>SUM(D6*C25)</f>
        <v>84752.474238619878</v>
      </c>
      <c r="F6" s="110">
        <v>84000</v>
      </c>
    </row>
    <row r="7" spans="1:6" ht="21" x14ac:dyDescent="0.25">
      <c r="A7" s="104" t="s">
        <v>301</v>
      </c>
      <c r="B7" s="105">
        <v>2391</v>
      </c>
      <c r="C7" s="106">
        <v>215000</v>
      </c>
      <c r="D7" s="108">
        <v>3197</v>
      </c>
      <c r="E7" s="109">
        <f>SUM(D7*C25)</f>
        <v>260032.30339814565</v>
      </c>
      <c r="F7" s="110">
        <v>260000</v>
      </c>
    </row>
    <row r="8" spans="1:6" ht="21" x14ac:dyDescent="0.25">
      <c r="A8" s="104" t="s">
        <v>203</v>
      </c>
      <c r="B8" s="105">
        <v>628</v>
      </c>
      <c r="C8" s="106">
        <v>56000</v>
      </c>
      <c r="D8" s="108">
        <v>727</v>
      </c>
      <c r="E8" s="109">
        <f>SUM(D8*C25)</f>
        <v>59131.524732703125</v>
      </c>
      <c r="F8" s="110">
        <v>59000</v>
      </c>
    </row>
    <row r="9" spans="1:6" ht="42" x14ac:dyDescent="0.25">
      <c r="A9" s="104" t="s">
        <v>426</v>
      </c>
      <c r="B9" s="105">
        <v>404</v>
      </c>
      <c r="C9" s="106">
        <v>36000</v>
      </c>
      <c r="D9" s="108">
        <v>462</v>
      </c>
      <c r="E9" s="109">
        <f>SUM(D9*C25)</f>
        <v>37577.392608677917</v>
      </c>
      <c r="F9" s="111">
        <v>40000</v>
      </c>
    </row>
    <row r="10" spans="1:6" ht="21" x14ac:dyDescent="0.25">
      <c r="A10" s="104" t="s">
        <v>49</v>
      </c>
      <c r="B10" s="105">
        <v>519</v>
      </c>
      <c r="C10" s="106">
        <v>47000</v>
      </c>
      <c r="D10" s="108">
        <v>527</v>
      </c>
      <c r="E10" s="109">
        <f>SUM(D10*C25)</f>
        <v>42864.255205136928</v>
      </c>
      <c r="F10" s="111">
        <v>45000</v>
      </c>
    </row>
    <row r="11" spans="1:6" ht="21" x14ac:dyDescent="0.25">
      <c r="A11" s="104" t="s">
        <v>66</v>
      </c>
      <c r="B11" s="105">
        <v>926</v>
      </c>
      <c r="C11" s="106">
        <v>84000</v>
      </c>
      <c r="D11" s="108">
        <v>1193</v>
      </c>
      <c r="E11" s="109">
        <f>SUM(D11*C25)</f>
        <v>97034.262731932366</v>
      </c>
      <c r="F11" s="110">
        <v>97000</v>
      </c>
    </row>
    <row r="12" spans="1:6" ht="21" x14ac:dyDescent="0.25">
      <c r="A12" s="104" t="s">
        <v>427</v>
      </c>
      <c r="B12" s="105">
        <v>516</v>
      </c>
      <c r="C12" s="106">
        <v>46000</v>
      </c>
      <c r="D12" s="108">
        <v>597</v>
      </c>
      <c r="E12" s="109">
        <f>SUM(D12*C25)</f>
        <v>48557.799539785097</v>
      </c>
      <c r="F12" s="111">
        <v>50000</v>
      </c>
    </row>
    <row r="13" spans="1:6" ht="21" x14ac:dyDescent="0.25">
      <c r="A13" s="104" t="s">
        <v>428</v>
      </c>
      <c r="B13" s="105"/>
      <c r="C13" s="106"/>
      <c r="D13" s="108"/>
      <c r="E13" s="109">
        <f>SUM(D13*C36)</f>
        <v>0</v>
      </c>
      <c r="F13" s="110"/>
    </row>
    <row r="14" spans="1:6" ht="21" x14ac:dyDescent="0.25">
      <c r="A14" s="104" t="s">
        <v>429</v>
      </c>
      <c r="B14" s="105">
        <v>544</v>
      </c>
      <c r="C14" s="106">
        <v>49000</v>
      </c>
      <c r="D14" s="108">
        <v>826</v>
      </c>
      <c r="E14" s="109">
        <f>SUM(D14*C25)</f>
        <v>67183.823148848387</v>
      </c>
      <c r="F14" s="110">
        <v>67000</v>
      </c>
    </row>
    <row r="15" spans="1:6" ht="42" x14ac:dyDescent="0.25">
      <c r="A15" s="104" t="s">
        <v>430</v>
      </c>
      <c r="B15" s="105">
        <v>429</v>
      </c>
      <c r="C15" s="106">
        <v>39000</v>
      </c>
      <c r="D15" s="108">
        <v>469</v>
      </c>
      <c r="E15" s="109">
        <f>SUM(D15*C25)</f>
        <v>38146.747042142728</v>
      </c>
      <c r="F15" s="111">
        <v>40000</v>
      </c>
    </row>
    <row r="16" spans="1:6" ht="21" x14ac:dyDescent="0.25">
      <c r="A16" s="104" t="s">
        <v>431</v>
      </c>
      <c r="B16" s="105">
        <v>834</v>
      </c>
      <c r="C16" s="106">
        <v>75000</v>
      </c>
      <c r="D16" s="108">
        <v>934</v>
      </c>
      <c r="E16" s="109">
        <f>SUM(D16*C25)</f>
        <v>75968.14869373414</v>
      </c>
      <c r="F16" s="110">
        <v>75000</v>
      </c>
    </row>
    <row r="17" spans="1:6" ht="21" x14ac:dyDescent="0.25">
      <c r="A17" s="104" t="s">
        <v>78</v>
      </c>
      <c r="B17" s="105"/>
      <c r="C17" s="106">
        <v>4500</v>
      </c>
      <c r="D17" s="108">
        <v>54</v>
      </c>
      <c r="E17" s="109">
        <f>SUM(D17*C25)</f>
        <v>4392.1627724428727</v>
      </c>
      <c r="F17" s="111">
        <v>20000</v>
      </c>
    </row>
    <row r="18" spans="1:6" ht="21" x14ac:dyDescent="0.25">
      <c r="A18" s="112" t="s">
        <v>196</v>
      </c>
      <c r="B18" s="113">
        <f>SUM(B3:B16)</f>
        <v>11367</v>
      </c>
      <c r="C18" s="106">
        <f>SUM(C3:C16)</f>
        <v>1022000</v>
      </c>
      <c r="D18" s="108">
        <f t="shared" ref="D18:F18" si="0">SUM(D3:D17)</f>
        <v>13785</v>
      </c>
      <c r="E18" s="109">
        <f t="shared" si="0"/>
        <v>1121221.5521875001</v>
      </c>
      <c r="F18" s="110">
        <f t="shared" si="0"/>
        <v>1141000</v>
      </c>
    </row>
    <row r="19" spans="1:6" ht="21" x14ac:dyDescent="0.35">
      <c r="A19" s="114"/>
      <c r="B19" s="115"/>
      <c r="C19" s="116"/>
      <c r="D19" s="4"/>
      <c r="E19" s="6"/>
      <c r="F19" s="6"/>
    </row>
    <row r="20" spans="1:6" ht="21" x14ac:dyDescent="0.35">
      <c r="A20" s="114"/>
      <c r="B20" s="117" t="s">
        <v>432</v>
      </c>
      <c r="C20" s="126" t="s">
        <v>433</v>
      </c>
      <c r="D20" s="4"/>
      <c r="E20" s="6"/>
      <c r="F20" s="6"/>
    </row>
    <row r="21" spans="1:6" ht="21" x14ac:dyDescent="0.35">
      <c r="A21" s="114" t="s">
        <v>422</v>
      </c>
      <c r="B21" s="118">
        <v>971260</v>
      </c>
      <c r="C21" s="119">
        <f>SUM('จัดสรร cluster'!E23)</f>
        <v>1108488.5521875001</v>
      </c>
      <c r="D21" s="4"/>
      <c r="E21" s="6"/>
      <c r="F21" s="6"/>
    </row>
    <row r="22" spans="1:6" ht="21" x14ac:dyDescent="0.35">
      <c r="A22" s="114" t="s">
        <v>434</v>
      </c>
      <c r="B22" s="105">
        <v>50000</v>
      </c>
      <c r="C22" s="107"/>
      <c r="D22" s="4"/>
      <c r="E22" s="6"/>
      <c r="F22" s="6"/>
    </row>
    <row r="23" spans="1:6" ht="21" x14ac:dyDescent="0.35">
      <c r="A23" s="114" t="s">
        <v>435</v>
      </c>
      <c r="B23" s="105">
        <v>740</v>
      </c>
      <c r="C23" s="107">
        <v>12733</v>
      </c>
      <c r="D23" s="4"/>
      <c r="E23" s="6"/>
      <c r="F23" s="6"/>
    </row>
    <row r="24" spans="1:6" ht="21" x14ac:dyDescent="0.35">
      <c r="A24" s="114"/>
      <c r="B24" s="105">
        <f>SUM(B21:B23)</f>
        <v>1022000</v>
      </c>
      <c r="C24" s="107">
        <f>SUM(C21:C23)</f>
        <v>1121221.5521875001</v>
      </c>
      <c r="D24" s="4"/>
      <c r="E24" s="6"/>
      <c r="F24" s="6"/>
    </row>
    <row r="25" spans="1:6" ht="21" x14ac:dyDescent="0.35">
      <c r="A25" s="120" t="s">
        <v>436</v>
      </c>
      <c r="B25" s="121">
        <f>SUM(B24/B18)</f>
        <v>89.909386821500831</v>
      </c>
      <c r="C25" s="119">
        <f>SUM(C24/C26)</f>
        <v>81.336347637830983</v>
      </c>
      <c r="D25" s="4"/>
      <c r="E25" s="6"/>
      <c r="F25" s="6"/>
    </row>
    <row r="26" spans="1:6" ht="21" x14ac:dyDescent="0.35">
      <c r="A26" s="114" t="s">
        <v>437</v>
      </c>
      <c r="B26" s="122">
        <v>11367</v>
      </c>
      <c r="C26" s="107">
        <v>13785</v>
      </c>
      <c r="D26" s="4"/>
      <c r="E26" s="6"/>
      <c r="F26" s="6"/>
    </row>
    <row r="27" spans="1:6" ht="21" x14ac:dyDescent="0.35">
      <c r="A27" s="114" t="s">
        <v>439</v>
      </c>
      <c r="B27" s="124"/>
      <c r="C27" s="125">
        <f>SUM(C24-F18)</f>
        <v>-19778.447812499944</v>
      </c>
      <c r="D27" s="4"/>
      <c r="E27" s="6"/>
      <c r="F27" s="6"/>
    </row>
  </sheetData>
  <mergeCells count="2">
    <mergeCell ref="B1:C1"/>
    <mergeCell ref="D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0"/>
  <sheetViews>
    <sheetView workbookViewId="0">
      <pane ySplit="13" topLeftCell="A80" activePane="bottomLeft" state="frozen"/>
      <selection pane="bottomLeft" activeCell="Q82" sqref="Q82"/>
    </sheetView>
  </sheetViews>
  <sheetFormatPr defaultColWidth="9.140625" defaultRowHeight="21" x14ac:dyDescent="0.35"/>
  <cols>
    <col min="1" max="1" width="44.28515625" style="4" customWidth="1"/>
    <col min="2" max="8" width="5.7109375" style="4" customWidth="1"/>
    <col min="9" max="9" width="6" style="4" customWidth="1"/>
    <col min="10" max="10" width="13.5703125" style="4" customWidth="1"/>
    <col min="11" max="11" width="12.7109375" style="4" customWidth="1"/>
    <col min="12" max="12" width="14.7109375" style="6" customWidth="1"/>
    <col min="13" max="13" width="14.5703125" style="6" customWidth="1"/>
    <col min="14" max="14" width="33.42578125" style="4" customWidth="1"/>
    <col min="15" max="16384" width="9.140625" style="4"/>
  </cols>
  <sheetData>
    <row r="1" spans="1:26" x14ac:dyDescent="0.35">
      <c r="A1" s="356" t="s">
        <v>0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8"/>
    </row>
    <row r="2" spans="1:26" ht="21.75" thickBot="1" x14ac:dyDescent="0.4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5"/>
      <c r="M2" s="5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</row>
    <row r="3" spans="1:26" x14ac:dyDescent="0.35">
      <c r="A3" s="8" t="s">
        <v>2</v>
      </c>
      <c r="B3" s="8" t="s">
        <v>4</v>
      </c>
      <c r="C3" s="8"/>
      <c r="D3" s="8"/>
      <c r="E3" s="8"/>
    </row>
    <row r="4" spans="1:26" x14ac:dyDescent="0.35">
      <c r="A4" s="4" t="s">
        <v>3</v>
      </c>
      <c r="B4" s="4" t="s">
        <v>5</v>
      </c>
    </row>
    <row r="5" spans="1:26" x14ac:dyDescent="0.35">
      <c r="B5" s="4" t="s">
        <v>7</v>
      </c>
    </row>
    <row r="6" spans="1:26" x14ac:dyDescent="0.35">
      <c r="B6" s="4" t="s">
        <v>6</v>
      </c>
    </row>
    <row r="7" spans="1:26" x14ac:dyDescent="0.35">
      <c r="A7" s="8" t="s">
        <v>2</v>
      </c>
      <c r="B7" s="8" t="s">
        <v>8</v>
      </c>
    </row>
    <row r="8" spans="1:26" x14ac:dyDescent="0.35">
      <c r="A8" s="4" t="s">
        <v>3</v>
      </c>
      <c r="B8" s="4" t="s">
        <v>9</v>
      </c>
    </row>
    <row r="9" spans="1:26" x14ac:dyDescent="0.35">
      <c r="A9" s="8" t="s">
        <v>2</v>
      </c>
      <c r="B9" s="8" t="s">
        <v>10</v>
      </c>
    </row>
    <row r="10" spans="1:26" x14ac:dyDescent="0.35">
      <c r="A10" s="4" t="s">
        <v>3</v>
      </c>
      <c r="B10" s="4" t="s">
        <v>11</v>
      </c>
    </row>
    <row r="12" spans="1:26" x14ac:dyDescent="0.35">
      <c r="A12" s="360" t="s">
        <v>12</v>
      </c>
      <c r="B12" s="359" t="s">
        <v>17</v>
      </c>
      <c r="C12" s="359"/>
      <c r="D12" s="359"/>
      <c r="E12" s="359" t="s">
        <v>18</v>
      </c>
      <c r="F12" s="359"/>
      <c r="G12" s="359"/>
      <c r="H12" s="359"/>
      <c r="I12" s="359"/>
      <c r="J12" s="359" t="s">
        <v>13</v>
      </c>
      <c r="K12" s="359" t="s">
        <v>14</v>
      </c>
      <c r="L12" s="361" t="s">
        <v>15</v>
      </c>
      <c r="M12" s="361" t="s">
        <v>16</v>
      </c>
      <c r="N12" s="359" t="s">
        <v>20</v>
      </c>
      <c r="O12" s="7"/>
    </row>
    <row r="13" spans="1:26" x14ac:dyDescent="0.35">
      <c r="A13" s="360"/>
      <c r="B13" s="9">
        <v>1</v>
      </c>
      <c r="C13" s="9">
        <v>2</v>
      </c>
      <c r="D13" s="9">
        <v>3</v>
      </c>
      <c r="E13" s="9">
        <v>1.1000000000000001</v>
      </c>
      <c r="F13" s="9">
        <v>1.2</v>
      </c>
      <c r="G13" s="9">
        <v>1.3</v>
      </c>
      <c r="H13" s="9">
        <v>2.1</v>
      </c>
      <c r="I13" s="9">
        <v>3.1</v>
      </c>
      <c r="J13" s="359"/>
      <c r="K13" s="359"/>
      <c r="L13" s="361"/>
      <c r="M13" s="361"/>
      <c r="N13" s="359"/>
      <c r="O13" s="7"/>
    </row>
    <row r="14" spans="1:26" ht="59.25" x14ac:dyDescent="0.35">
      <c r="A14" s="12" t="s">
        <v>158</v>
      </c>
      <c r="B14" s="10">
        <v>1</v>
      </c>
      <c r="C14" s="10"/>
      <c r="D14" s="10"/>
      <c r="E14" s="10">
        <v>1</v>
      </c>
      <c r="F14" s="10"/>
      <c r="G14" s="10"/>
      <c r="H14" s="10"/>
      <c r="I14" s="10"/>
      <c r="J14" s="10">
        <v>500</v>
      </c>
      <c r="K14" s="10" t="s">
        <v>19</v>
      </c>
      <c r="L14" s="11">
        <v>499000</v>
      </c>
      <c r="M14" s="84"/>
      <c r="N14" s="66" t="s">
        <v>159</v>
      </c>
      <c r="O14" s="7"/>
    </row>
    <row r="15" spans="1:26" ht="59.25" x14ac:dyDescent="0.35">
      <c r="A15" s="12" t="s">
        <v>157</v>
      </c>
      <c r="B15" s="10">
        <v>1</v>
      </c>
      <c r="C15" s="10"/>
      <c r="D15" s="10"/>
      <c r="E15" s="10">
        <v>1</v>
      </c>
      <c r="F15" s="10"/>
      <c r="G15" s="10"/>
      <c r="H15" s="10"/>
      <c r="I15" s="10"/>
      <c r="J15" s="10">
        <v>50</v>
      </c>
      <c r="K15" s="10" t="s">
        <v>19</v>
      </c>
      <c r="L15" s="11">
        <v>48130</v>
      </c>
      <c r="M15" s="18">
        <v>27443.71</v>
      </c>
      <c r="N15" s="19"/>
      <c r="O15" s="7"/>
    </row>
    <row r="16" spans="1:26" x14ac:dyDescent="0.35">
      <c r="A16" s="12" t="s">
        <v>156</v>
      </c>
      <c r="B16" s="10">
        <v>1</v>
      </c>
      <c r="C16" s="10"/>
      <c r="D16" s="10"/>
      <c r="E16" s="10">
        <v>1</v>
      </c>
      <c r="F16" s="10"/>
      <c r="G16" s="10"/>
      <c r="H16" s="10"/>
      <c r="I16" s="10"/>
      <c r="J16" s="10">
        <v>100</v>
      </c>
      <c r="K16" s="10" t="s">
        <v>19</v>
      </c>
      <c r="L16" s="11">
        <v>40000</v>
      </c>
      <c r="M16" s="18">
        <v>26600</v>
      </c>
      <c r="N16" s="19"/>
      <c r="O16" s="7"/>
    </row>
    <row r="17" spans="1:15" ht="39.75" x14ac:dyDescent="0.35">
      <c r="A17" s="12" t="s">
        <v>72</v>
      </c>
      <c r="B17" s="10">
        <v>1</v>
      </c>
      <c r="C17" s="10"/>
      <c r="D17" s="10"/>
      <c r="E17" s="10"/>
      <c r="F17" s="10">
        <v>1</v>
      </c>
      <c r="G17" s="10"/>
      <c r="H17" s="10"/>
      <c r="I17" s="10"/>
      <c r="J17" s="10">
        <v>500</v>
      </c>
      <c r="K17" s="10" t="s">
        <v>19</v>
      </c>
      <c r="L17" s="11">
        <v>14000</v>
      </c>
      <c r="M17" s="11">
        <v>14000</v>
      </c>
      <c r="N17" s="10"/>
      <c r="O17" s="7"/>
    </row>
    <row r="18" spans="1:15" ht="78.75" x14ac:dyDescent="0.35">
      <c r="A18" s="12" t="s">
        <v>73</v>
      </c>
      <c r="B18" s="10"/>
      <c r="C18" s="10"/>
      <c r="D18" s="10"/>
      <c r="E18" s="10"/>
      <c r="F18" s="10"/>
      <c r="G18" s="10"/>
      <c r="H18" s="10"/>
      <c r="I18" s="10"/>
      <c r="J18" s="10">
        <v>200</v>
      </c>
      <c r="K18" s="10" t="s">
        <v>19</v>
      </c>
      <c r="L18" s="11">
        <v>0</v>
      </c>
      <c r="M18" s="11"/>
      <c r="N18" s="10"/>
      <c r="O18" s="7"/>
    </row>
    <row r="19" spans="1:15" ht="78.75" x14ac:dyDescent="0.35">
      <c r="A19" s="12" t="s">
        <v>74</v>
      </c>
      <c r="B19" s="10">
        <v>1</v>
      </c>
      <c r="C19" s="10"/>
      <c r="D19" s="10"/>
      <c r="E19" s="10"/>
      <c r="F19" s="10">
        <v>1</v>
      </c>
      <c r="G19" s="10"/>
      <c r="H19" s="10"/>
      <c r="I19" s="10"/>
      <c r="J19" s="10">
        <v>500</v>
      </c>
      <c r="K19" s="10" t="s">
        <v>19</v>
      </c>
      <c r="L19" s="11">
        <v>12000</v>
      </c>
      <c r="M19" s="11">
        <v>12000</v>
      </c>
      <c r="N19" s="10"/>
      <c r="O19" s="7"/>
    </row>
    <row r="20" spans="1:15" ht="39.75" x14ac:dyDescent="0.35">
      <c r="A20" s="12" t="s">
        <v>81</v>
      </c>
      <c r="B20" s="10"/>
      <c r="C20" s="10"/>
      <c r="D20" s="10"/>
      <c r="E20" s="10"/>
      <c r="F20" s="10"/>
      <c r="G20" s="10"/>
      <c r="H20" s="10"/>
      <c r="I20" s="10"/>
      <c r="J20" s="10">
        <v>150</v>
      </c>
      <c r="K20" s="10" t="s">
        <v>19</v>
      </c>
      <c r="L20" s="11">
        <v>76500</v>
      </c>
      <c r="M20" s="11">
        <v>62500</v>
      </c>
      <c r="N20" s="10"/>
      <c r="O20" s="7"/>
    </row>
    <row r="21" spans="1:15" ht="59.25" x14ac:dyDescent="0.35">
      <c r="A21" s="12" t="s">
        <v>83</v>
      </c>
      <c r="B21" s="10"/>
      <c r="C21" s="10"/>
      <c r="D21" s="10"/>
      <c r="E21" s="10"/>
      <c r="F21" s="10"/>
      <c r="G21" s="10"/>
      <c r="H21" s="10"/>
      <c r="I21" s="10"/>
      <c r="J21" s="10">
        <v>12</v>
      </c>
      <c r="K21" s="10" t="s">
        <v>19</v>
      </c>
      <c r="L21" s="11">
        <v>3500</v>
      </c>
      <c r="M21" s="11">
        <v>3500</v>
      </c>
      <c r="N21" s="10"/>
      <c r="O21" s="7"/>
    </row>
    <row r="22" spans="1:15" ht="59.25" x14ac:dyDescent="0.35">
      <c r="A22" s="12" t="s">
        <v>104</v>
      </c>
      <c r="B22" s="9">
        <v>1</v>
      </c>
      <c r="C22" s="9"/>
      <c r="D22" s="9"/>
      <c r="E22" s="9">
        <v>1</v>
      </c>
      <c r="F22" s="9"/>
      <c r="G22" s="9"/>
      <c r="H22" s="9"/>
      <c r="I22" s="9"/>
      <c r="J22" s="10">
        <v>50</v>
      </c>
      <c r="K22" s="10" t="s">
        <v>19</v>
      </c>
      <c r="L22" s="11">
        <v>48130</v>
      </c>
      <c r="M22" s="11">
        <v>27443.71</v>
      </c>
      <c r="N22" s="10"/>
      <c r="O22" s="7"/>
    </row>
    <row r="23" spans="1:15" ht="39.75" x14ac:dyDescent="0.35">
      <c r="A23" s="12" t="s">
        <v>107</v>
      </c>
      <c r="B23" s="9">
        <v>1</v>
      </c>
      <c r="C23" s="9"/>
      <c r="D23" s="9"/>
      <c r="E23" s="9">
        <v>1</v>
      </c>
      <c r="F23" s="9"/>
      <c r="G23" s="9"/>
      <c r="H23" s="9"/>
      <c r="I23" s="9"/>
      <c r="J23" s="10">
        <v>100</v>
      </c>
      <c r="K23" s="10" t="s">
        <v>19</v>
      </c>
      <c r="L23" s="11">
        <v>26600</v>
      </c>
      <c r="M23" s="11">
        <v>26600</v>
      </c>
      <c r="N23" s="10"/>
      <c r="O23" s="7"/>
    </row>
    <row r="24" spans="1:15" ht="39.75" x14ac:dyDescent="0.35">
      <c r="A24" s="12" t="s">
        <v>113</v>
      </c>
      <c r="B24" s="9"/>
      <c r="C24" s="9"/>
      <c r="D24" s="9"/>
      <c r="E24" s="9"/>
      <c r="F24" s="9"/>
      <c r="G24" s="9"/>
      <c r="H24" s="9"/>
      <c r="I24" s="9"/>
      <c r="J24" s="10">
        <v>1000</v>
      </c>
      <c r="K24" s="10" t="s">
        <v>19</v>
      </c>
      <c r="L24" s="11">
        <v>15000</v>
      </c>
      <c r="M24" s="11">
        <v>15000</v>
      </c>
      <c r="N24" s="10"/>
      <c r="O24" s="7"/>
    </row>
    <row r="25" spans="1:15" ht="59.25" x14ac:dyDescent="0.35">
      <c r="A25" s="12" t="s">
        <v>118</v>
      </c>
      <c r="B25" s="9"/>
      <c r="C25" s="9"/>
      <c r="D25" s="9"/>
      <c r="E25" s="9"/>
      <c r="F25" s="9"/>
      <c r="G25" s="9"/>
      <c r="H25" s="9"/>
      <c r="I25" s="9"/>
      <c r="J25" s="10">
        <v>10</v>
      </c>
      <c r="K25" s="10" t="s">
        <v>19</v>
      </c>
      <c r="L25" s="11">
        <v>89900</v>
      </c>
      <c r="M25" s="11">
        <v>89900</v>
      </c>
      <c r="N25" s="10"/>
      <c r="O25" s="7"/>
    </row>
    <row r="26" spans="1:15" ht="59.25" x14ac:dyDescent="0.35">
      <c r="A26" s="12" t="s">
        <v>83</v>
      </c>
      <c r="B26" s="17">
        <v>1</v>
      </c>
      <c r="C26" s="17"/>
      <c r="D26" s="17"/>
      <c r="E26" s="17">
        <v>1</v>
      </c>
      <c r="F26" s="17"/>
      <c r="G26" s="17"/>
      <c r="H26" s="17"/>
      <c r="I26" s="17"/>
      <c r="J26" s="10">
        <v>50</v>
      </c>
      <c r="K26" s="10" t="s">
        <v>19</v>
      </c>
      <c r="L26" s="11">
        <v>3500</v>
      </c>
      <c r="M26" s="11">
        <v>3500</v>
      </c>
      <c r="N26" s="10"/>
      <c r="O26" s="7"/>
    </row>
    <row r="27" spans="1:15" ht="78.75" x14ac:dyDescent="0.35">
      <c r="A27" s="12" t="s">
        <v>120</v>
      </c>
      <c r="B27" s="9">
        <v>1</v>
      </c>
      <c r="C27" s="9"/>
      <c r="D27" s="9"/>
      <c r="E27" s="9">
        <v>1</v>
      </c>
      <c r="F27" s="9"/>
      <c r="G27" s="9"/>
      <c r="H27" s="9"/>
      <c r="I27" s="9"/>
      <c r="J27" s="10">
        <v>50</v>
      </c>
      <c r="K27" s="10" t="s">
        <v>19</v>
      </c>
      <c r="L27" s="11">
        <v>4500</v>
      </c>
      <c r="M27" s="11">
        <v>4500</v>
      </c>
      <c r="N27" s="10"/>
      <c r="O27" s="7"/>
    </row>
    <row r="28" spans="1:15" ht="39.75" x14ac:dyDescent="0.35">
      <c r="A28" s="12" t="s">
        <v>121</v>
      </c>
      <c r="B28" s="9">
        <v>1</v>
      </c>
      <c r="C28" s="9"/>
      <c r="D28" s="9"/>
      <c r="E28" s="9">
        <v>1</v>
      </c>
      <c r="F28" s="9"/>
      <c r="G28" s="9"/>
      <c r="H28" s="9"/>
      <c r="I28" s="9"/>
      <c r="J28" s="10">
        <v>1000</v>
      </c>
      <c r="K28" s="10" t="s">
        <v>19</v>
      </c>
      <c r="L28" s="11">
        <v>126500</v>
      </c>
      <c r="M28" s="11" t="s">
        <v>155</v>
      </c>
      <c r="N28" s="10"/>
      <c r="O28" s="7"/>
    </row>
    <row r="29" spans="1:15" x14ac:dyDescent="0.35">
      <c r="A29" s="12" t="s">
        <v>147</v>
      </c>
      <c r="B29" s="20">
        <v>1</v>
      </c>
      <c r="C29" s="9"/>
      <c r="D29" s="9"/>
      <c r="E29" s="20">
        <v>1</v>
      </c>
      <c r="F29" s="9"/>
      <c r="G29" s="9"/>
      <c r="H29" s="9"/>
      <c r="I29" s="9"/>
      <c r="J29" s="10">
        <v>30</v>
      </c>
      <c r="K29" s="10" t="s">
        <v>19</v>
      </c>
      <c r="L29" s="11">
        <v>35000</v>
      </c>
      <c r="M29" s="11">
        <v>35000</v>
      </c>
      <c r="N29" s="10"/>
      <c r="O29" s="7"/>
    </row>
    <row r="30" spans="1:15" x14ac:dyDescent="0.35">
      <c r="A30" s="12" t="s">
        <v>148</v>
      </c>
      <c r="B30" s="20">
        <v>1</v>
      </c>
      <c r="C30" s="9"/>
      <c r="D30" s="9"/>
      <c r="E30" s="20">
        <v>1</v>
      </c>
      <c r="F30" s="9"/>
      <c r="G30" s="9"/>
      <c r="H30" s="9"/>
      <c r="I30" s="9"/>
      <c r="J30" s="10">
        <v>100</v>
      </c>
      <c r="K30" s="10" t="s">
        <v>19</v>
      </c>
      <c r="L30" s="11">
        <v>35000</v>
      </c>
      <c r="M30" s="11">
        <v>35000</v>
      </c>
      <c r="N30" s="10"/>
      <c r="O30" s="7"/>
    </row>
    <row r="31" spans="1:15" x14ac:dyDescent="0.35">
      <c r="A31" s="12" t="s">
        <v>152</v>
      </c>
      <c r="B31" s="20">
        <v>1</v>
      </c>
      <c r="C31" s="9"/>
      <c r="D31" s="9"/>
      <c r="E31" s="20">
        <v>1</v>
      </c>
      <c r="F31" s="9"/>
      <c r="G31" s="9"/>
      <c r="H31" s="9"/>
      <c r="I31" s="9"/>
      <c r="J31" s="10">
        <v>500</v>
      </c>
      <c r="K31" s="10" t="s">
        <v>19</v>
      </c>
      <c r="L31" s="11">
        <v>29750</v>
      </c>
      <c r="M31" s="11">
        <v>20750</v>
      </c>
      <c r="N31" s="10"/>
      <c r="O31" s="7"/>
    </row>
    <row r="32" spans="1:15" x14ac:dyDescent="0.35">
      <c r="A32" s="12" t="s">
        <v>21</v>
      </c>
      <c r="B32" s="10">
        <v>1</v>
      </c>
      <c r="C32" s="10"/>
      <c r="D32" s="10"/>
      <c r="E32" s="10"/>
      <c r="F32" s="10">
        <v>1</v>
      </c>
      <c r="G32" s="10"/>
      <c r="H32" s="10"/>
      <c r="I32" s="10"/>
      <c r="J32" s="10">
        <v>700</v>
      </c>
      <c r="K32" s="10" t="s">
        <v>22</v>
      </c>
      <c r="L32" s="11">
        <v>20000</v>
      </c>
      <c r="M32" s="11"/>
      <c r="N32" s="10"/>
      <c r="O32" s="7"/>
    </row>
    <row r="33" spans="1:15" x14ac:dyDescent="0.35">
      <c r="A33" s="12" t="s">
        <v>151</v>
      </c>
      <c r="B33" s="9"/>
      <c r="C33" s="9"/>
      <c r="D33" s="9"/>
      <c r="E33" s="9"/>
      <c r="F33" s="9"/>
      <c r="G33" s="9"/>
      <c r="H33" s="9"/>
      <c r="I33" s="9"/>
      <c r="J33" s="10">
        <v>150</v>
      </c>
      <c r="K33" s="10" t="s">
        <v>22</v>
      </c>
      <c r="L33" s="11">
        <v>4500</v>
      </c>
      <c r="M33" s="11"/>
      <c r="N33" s="10"/>
      <c r="O33" s="7"/>
    </row>
    <row r="34" spans="1:15" x14ac:dyDescent="0.35">
      <c r="A34" s="12" t="s">
        <v>153</v>
      </c>
      <c r="B34" s="9">
        <v>1</v>
      </c>
      <c r="C34" s="9"/>
      <c r="D34" s="9"/>
      <c r="E34" s="9">
        <v>1</v>
      </c>
      <c r="F34" s="9"/>
      <c r="G34" s="9"/>
      <c r="H34" s="9"/>
      <c r="I34" s="9"/>
      <c r="J34" s="10">
        <v>2000</v>
      </c>
      <c r="K34" s="10" t="s">
        <v>22</v>
      </c>
      <c r="L34" s="11">
        <v>172800</v>
      </c>
      <c r="M34" s="11"/>
      <c r="N34" s="10"/>
      <c r="O34" s="7"/>
    </row>
    <row r="35" spans="1:15" x14ac:dyDescent="0.35">
      <c r="A35" s="12" t="s">
        <v>154</v>
      </c>
      <c r="B35" s="9">
        <v>1</v>
      </c>
      <c r="C35" s="9">
        <v>1</v>
      </c>
      <c r="D35" s="9"/>
      <c r="E35" s="9">
        <v>1</v>
      </c>
      <c r="F35" s="9"/>
      <c r="G35" s="9"/>
      <c r="H35" s="9">
        <v>1</v>
      </c>
      <c r="I35" s="9"/>
      <c r="J35" s="10">
        <v>30</v>
      </c>
      <c r="K35" s="10" t="s">
        <v>22</v>
      </c>
      <c r="L35" s="11">
        <v>47300</v>
      </c>
      <c r="M35" s="11"/>
      <c r="N35" s="10"/>
      <c r="O35" s="7"/>
    </row>
    <row r="36" spans="1:15" ht="39.75" x14ac:dyDescent="0.35">
      <c r="A36" s="12" t="s">
        <v>65</v>
      </c>
      <c r="B36" s="10">
        <v>1</v>
      </c>
      <c r="C36" s="10"/>
      <c r="D36" s="10"/>
      <c r="E36" s="10">
        <v>1</v>
      </c>
      <c r="F36" s="10"/>
      <c r="G36" s="10"/>
      <c r="H36" s="10"/>
      <c r="I36" s="10"/>
      <c r="J36" s="10">
        <v>40</v>
      </c>
      <c r="K36" s="10" t="s">
        <v>66</v>
      </c>
      <c r="L36" s="11">
        <v>32000</v>
      </c>
      <c r="M36" s="11">
        <v>28190</v>
      </c>
      <c r="N36" s="10"/>
      <c r="O36" s="7"/>
    </row>
    <row r="37" spans="1:15" ht="59.25" x14ac:dyDescent="0.35">
      <c r="A37" s="12" t="s">
        <v>122</v>
      </c>
      <c r="B37" s="9">
        <v>1</v>
      </c>
      <c r="C37" s="9"/>
      <c r="D37" s="9"/>
      <c r="E37" s="9">
        <v>1</v>
      </c>
      <c r="F37" s="9"/>
      <c r="G37" s="9"/>
      <c r="H37" s="9"/>
      <c r="I37" s="9"/>
      <c r="J37" s="10">
        <v>200</v>
      </c>
      <c r="K37" s="10" t="s">
        <v>66</v>
      </c>
      <c r="L37" s="11">
        <v>7300</v>
      </c>
      <c r="M37" s="11">
        <v>6800</v>
      </c>
      <c r="N37" s="10"/>
      <c r="O37" s="7"/>
    </row>
    <row r="38" spans="1:15" ht="39.75" x14ac:dyDescent="0.35">
      <c r="A38" s="12" t="s">
        <v>128</v>
      </c>
      <c r="B38" s="9">
        <v>1</v>
      </c>
      <c r="C38" s="9"/>
      <c r="D38" s="9"/>
      <c r="E38" s="9">
        <v>1</v>
      </c>
      <c r="F38" s="9"/>
      <c r="G38" s="9"/>
      <c r="H38" s="9"/>
      <c r="I38" s="9"/>
      <c r="J38" s="10">
        <v>525</v>
      </c>
      <c r="K38" s="10" t="s">
        <v>66</v>
      </c>
      <c r="L38" s="11">
        <v>44700</v>
      </c>
      <c r="M38" s="11">
        <v>39110</v>
      </c>
      <c r="N38" s="10"/>
      <c r="O38" s="7"/>
    </row>
    <row r="39" spans="1:15" ht="39.75" x14ac:dyDescent="0.35">
      <c r="A39" s="12" t="s">
        <v>164</v>
      </c>
      <c r="B39" s="20"/>
      <c r="C39" s="20">
        <v>1</v>
      </c>
      <c r="D39" s="20"/>
      <c r="E39" s="20"/>
      <c r="F39" s="20"/>
      <c r="G39" s="20"/>
      <c r="H39" s="20">
        <v>1</v>
      </c>
      <c r="I39" s="20"/>
      <c r="J39" s="10"/>
      <c r="K39" s="10" t="s">
        <v>66</v>
      </c>
      <c r="L39" s="11">
        <v>30000</v>
      </c>
      <c r="M39" s="11"/>
      <c r="N39" s="10"/>
      <c r="O39" s="7"/>
    </row>
    <row r="40" spans="1:15" x14ac:dyDescent="0.35">
      <c r="A40" s="12" t="s">
        <v>44</v>
      </c>
      <c r="B40" s="10">
        <v>1</v>
      </c>
      <c r="C40" s="10"/>
      <c r="D40" s="10"/>
      <c r="E40" s="10">
        <v>1</v>
      </c>
      <c r="F40" s="10">
        <v>1</v>
      </c>
      <c r="G40" s="10"/>
      <c r="H40" s="10"/>
      <c r="I40" s="10"/>
      <c r="J40" s="10">
        <v>200</v>
      </c>
      <c r="K40" s="10" t="s">
        <v>45</v>
      </c>
      <c r="L40" s="11">
        <v>1589</v>
      </c>
      <c r="M40" s="11">
        <v>1589</v>
      </c>
      <c r="N40" s="10"/>
      <c r="O40" s="7"/>
    </row>
    <row r="41" spans="1:15" ht="39.75" x14ac:dyDescent="0.35">
      <c r="A41" s="12" t="s">
        <v>165</v>
      </c>
      <c r="B41" s="10">
        <v>1</v>
      </c>
      <c r="C41" s="10"/>
      <c r="D41" s="10"/>
      <c r="E41" s="10">
        <v>1</v>
      </c>
      <c r="F41" s="10">
        <v>1</v>
      </c>
      <c r="G41" s="10">
        <v>1</v>
      </c>
      <c r="H41" s="10"/>
      <c r="I41" s="10"/>
      <c r="J41" s="10">
        <v>150</v>
      </c>
      <c r="K41" s="10" t="s">
        <v>45</v>
      </c>
      <c r="L41" s="11">
        <v>70000</v>
      </c>
      <c r="M41" s="11">
        <v>70000</v>
      </c>
      <c r="N41" s="10"/>
      <c r="O41" s="7"/>
    </row>
    <row r="42" spans="1:15" ht="39.75" x14ac:dyDescent="0.35">
      <c r="A42" s="12" t="s">
        <v>134</v>
      </c>
      <c r="B42" s="9">
        <v>1</v>
      </c>
      <c r="C42" s="9"/>
      <c r="D42" s="9"/>
      <c r="E42" s="9">
        <v>1</v>
      </c>
      <c r="F42" s="20">
        <v>1</v>
      </c>
      <c r="G42" s="20">
        <v>1</v>
      </c>
      <c r="H42" s="9"/>
      <c r="I42" s="9"/>
      <c r="J42" s="10">
        <v>35</v>
      </c>
      <c r="K42" s="10" t="s">
        <v>45</v>
      </c>
      <c r="L42" s="11">
        <v>7411</v>
      </c>
      <c r="M42" s="11">
        <v>7411</v>
      </c>
      <c r="N42" s="10"/>
      <c r="O42" s="7"/>
    </row>
    <row r="43" spans="1:15" x14ac:dyDescent="0.35">
      <c r="A43" s="12" t="s">
        <v>84</v>
      </c>
      <c r="B43" s="20">
        <v>1</v>
      </c>
      <c r="C43" s="10"/>
      <c r="D43" s="10"/>
      <c r="E43" s="10">
        <v>1</v>
      </c>
      <c r="F43" s="10"/>
      <c r="G43" s="10"/>
      <c r="H43" s="10"/>
      <c r="I43" s="10"/>
      <c r="J43" s="10">
        <v>250</v>
      </c>
      <c r="K43" s="10" t="s">
        <v>85</v>
      </c>
      <c r="L43" s="11">
        <v>8000</v>
      </c>
      <c r="M43" s="11">
        <v>8000</v>
      </c>
      <c r="N43" s="10"/>
      <c r="O43" s="7"/>
    </row>
    <row r="44" spans="1:15" x14ac:dyDescent="0.35">
      <c r="A44" s="12" t="s">
        <v>98</v>
      </c>
      <c r="B44" s="9"/>
      <c r="C44" s="9">
        <v>1</v>
      </c>
      <c r="D44" s="9"/>
      <c r="E44" s="9"/>
      <c r="F44" s="9"/>
      <c r="G44" s="9"/>
      <c r="H44" s="9">
        <v>1</v>
      </c>
      <c r="I44" s="9"/>
      <c r="J44" s="10">
        <v>50</v>
      </c>
      <c r="K44" s="10" t="s">
        <v>85</v>
      </c>
      <c r="L44" s="11">
        <v>30000</v>
      </c>
      <c r="M44" s="11">
        <v>30000</v>
      </c>
      <c r="N44" s="10"/>
      <c r="O44" s="7"/>
    </row>
    <row r="45" spans="1:15" x14ac:dyDescent="0.35">
      <c r="A45" s="12" t="s">
        <v>101</v>
      </c>
      <c r="B45" s="9">
        <v>1</v>
      </c>
      <c r="C45" s="9"/>
      <c r="D45" s="9"/>
      <c r="E45" s="9"/>
      <c r="F45" s="9">
        <v>1</v>
      </c>
      <c r="G45" s="9"/>
      <c r="H45" s="9"/>
      <c r="I45" s="9"/>
      <c r="J45" s="10">
        <v>175</v>
      </c>
      <c r="K45" s="10" t="s">
        <v>85</v>
      </c>
      <c r="L45" s="11">
        <v>24500</v>
      </c>
      <c r="M45" s="11">
        <v>0</v>
      </c>
      <c r="N45" s="10"/>
      <c r="O45" s="7"/>
    </row>
    <row r="46" spans="1:15" x14ac:dyDescent="0.35">
      <c r="A46" s="12" t="s">
        <v>102</v>
      </c>
      <c r="B46" s="9">
        <v>1</v>
      </c>
      <c r="C46" s="9"/>
      <c r="D46" s="9"/>
      <c r="E46" s="9">
        <v>1</v>
      </c>
      <c r="F46" s="9"/>
      <c r="G46" s="9"/>
      <c r="H46" s="9"/>
      <c r="I46" s="9"/>
      <c r="J46" s="10">
        <v>102</v>
      </c>
      <c r="K46" s="10" t="s">
        <v>85</v>
      </c>
      <c r="L46" s="11">
        <v>69000</v>
      </c>
      <c r="M46" s="11">
        <v>61000</v>
      </c>
      <c r="N46" s="10"/>
      <c r="O46" s="7"/>
    </row>
    <row r="47" spans="1:15" ht="39.75" x14ac:dyDescent="0.35">
      <c r="A47" s="12" t="s">
        <v>132</v>
      </c>
      <c r="B47" s="9">
        <v>1</v>
      </c>
      <c r="C47" s="9"/>
      <c r="D47" s="9"/>
      <c r="E47" s="9">
        <v>1</v>
      </c>
      <c r="F47" s="9"/>
      <c r="G47" s="9"/>
      <c r="H47" s="9"/>
      <c r="I47" s="9"/>
      <c r="J47" s="10">
        <v>400</v>
      </c>
      <c r="K47" s="10" t="s">
        <v>85</v>
      </c>
      <c r="L47" s="11">
        <v>2500</v>
      </c>
      <c r="M47" s="11"/>
      <c r="N47" s="10"/>
      <c r="O47" s="7"/>
    </row>
    <row r="48" spans="1:15" x14ac:dyDescent="0.35">
      <c r="A48" s="12" t="s">
        <v>166</v>
      </c>
      <c r="B48" s="20"/>
      <c r="C48" s="20"/>
      <c r="D48" s="20"/>
      <c r="E48" s="20"/>
      <c r="F48" s="20"/>
      <c r="G48" s="20"/>
      <c r="H48" s="20"/>
      <c r="I48" s="20"/>
      <c r="J48" s="10"/>
      <c r="K48" s="10" t="s">
        <v>85</v>
      </c>
      <c r="L48" s="11">
        <v>14500</v>
      </c>
      <c r="M48" s="11">
        <v>13991</v>
      </c>
      <c r="N48" s="10"/>
      <c r="O48" s="7"/>
    </row>
    <row r="49" spans="1:15" x14ac:dyDescent="0.35">
      <c r="A49" s="12" t="s">
        <v>167</v>
      </c>
      <c r="B49" s="10"/>
      <c r="C49" s="10"/>
      <c r="D49" s="10"/>
      <c r="E49" s="10"/>
      <c r="F49" s="10"/>
      <c r="G49" s="10"/>
      <c r="H49" s="10"/>
      <c r="I49" s="10"/>
      <c r="J49" s="10"/>
      <c r="K49" s="10" t="s">
        <v>85</v>
      </c>
      <c r="L49" s="11">
        <v>10000</v>
      </c>
      <c r="M49" s="11">
        <v>2994</v>
      </c>
      <c r="N49" s="10"/>
      <c r="O49" s="7"/>
    </row>
    <row r="50" spans="1:15" x14ac:dyDescent="0.35">
      <c r="A50" s="12" t="s">
        <v>23</v>
      </c>
      <c r="B50" s="10">
        <v>1</v>
      </c>
      <c r="C50" s="10"/>
      <c r="D50" s="10"/>
      <c r="E50" s="10"/>
      <c r="F50" s="10">
        <v>1</v>
      </c>
      <c r="G50" s="10"/>
      <c r="H50" s="10"/>
      <c r="I50" s="10"/>
      <c r="J50" s="10">
        <v>50</v>
      </c>
      <c r="K50" s="10" t="s">
        <v>24</v>
      </c>
      <c r="L50" s="11">
        <v>17500</v>
      </c>
      <c r="M50" s="11"/>
      <c r="N50" s="10"/>
      <c r="O50" s="7"/>
    </row>
    <row r="51" spans="1:15" x14ac:dyDescent="0.35">
      <c r="A51" s="12" t="s">
        <v>25</v>
      </c>
      <c r="B51" s="10">
        <v>1</v>
      </c>
      <c r="C51" s="10"/>
      <c r="D51" s="10"/>
      <c r="E51" s="10">
        <v>1</v>
      </c>
      <c r="F51" s="10"/>
      <c r="G51" s="10"/>
      <c r="H51" s="10"/>
      <c r="I51" s="10"/>
      <c r="J51" s="10">
        <v>50</v>
      </c>
      <c r="K51" s="10" t="s">
        <v>24</v>
      </c>
      <c r="L51" s="11">
        <v>17200</v>
      </c>
      <c r="M51" s="11"/>
      <c r="N51" s="10"/>
      <c r="O51" s="7"/>
    </row>
    <row r="52" spans="1:15" x14ac:dyDescent="0.35">
      <c r="A52" s="12" t="s">
        <v>26</v>
      </c>
      <c r="B52" s="10">
        <v>1</v>
      </c>
      <c r="C52" s="10"/>
      <c r="D52" s="10"/>
      <c r="E52" s="10">
        <v>1</v>
      </c>
      <c r="F52" s="10"/>
      <c r="G52" s="10"/>
      <c r="H52" s="10"/>
      <c r="I52" s="10"/>
      <c r="J52" s="10">
        <v>107</v>
      </c>
      <c r="K52" s="10" t="s">
        <v>24</v>
      </c>
      <c r="L52" s="11">
        <v>10000</v>
      </c>
      <c r="M52" s="11"/>
      <c r="N52" s="10"/>
      <c r="O52" s="7"/>
    </row>
    <row r="53" spans="1:15" ht="39.75" x14ac:dyDescent="0.35">
      <c r="A53" s="12" t="s">
        <v>27</v>
      </c>
      <c r="B53" s="10"/>
      <c r="C53" s="10">
        <v>1</v>
      </c>
      <c r="D53" s="10"/>
      <c r="E53" s="10"/>
      <c r="F53" s="10"/>
      <c r="G53" s="10"/>
      <c r="H53" s="10">
        <v>1</v>
      </c>
      <c r="I53" s="10"/>
      <c r="J53" s="10">
        <v>37</v>
      </c>
      <c r="K53" s="10" t="s">
        <v>24</v>
      </c>
      <c r="L53" s="11">
        <v>10000</v>
      </c>
      <c r="M53" s="11"/>
      <c r="N53" s="10"/>
      <c r="O53" s="7"/>
    </row>
    <row r="54" spans="1:15" x14ac:dyDescent="0.35">
      <c r="A54" s="12" t="s">
        <v>28</v>
      </c>
      <c r="B54" s="10">
        <v>1</v>
      </c>
      <c r="C54" s="10"/>
      <c r="D54" s="10"/>
      <c r="E54" s="10">
        <v>1</v>
      </c>
      <c r="F54" s="10"/>
      <c r="G54" s="10"/>
      <c r="H54" s="10"/>
      <c r="I54" s="10"/>
      <c r="J54" s="10">
        <v>60</v>
      </c>
      <c r="K54" s="10" t="s">
        <v>24</v>
      </c>
      <c r="L54" s="11">
        <v>2741</v>
      </c>
      <c r="M54" s="11"/>
      <c r="N54" s="10" t="s">
        <v>29</v>
      </c>
      <c r="O54" s="7"/>
    </row>
    <row r="55" spans="1:15" ht="39.75" x14ac:dyDescent="0.35">
      <c r="A55" s="12" t="s">
        <v>30</v>
      </c>
      <c r="B55" s="10">
        <v>1</v>
      </c>
      <c r="C55" s="10"/>
      <c r="D55" s="10"/>
      <c r="E55" s="10">
        <v>1</v>
      </c>
      <c r="F55" s="10"/>
      <c r="G55" s="10"/>
      <c r="H55" s="10"/>
      <c r="I55" s="10"/>
      <c r="J55" s="10">
        <v>10</v>
      </c>
      <c r="K55" s="10" t="s">
        <v>24</v>
      </c>
      <c r="L55" s="11">
        <v>2400</v>
      </c>
      <c r="M55" s="11"/>
      <c r="N55" s="10" t="s">
        <v>31</v>
      </c>
      <c r="O55" s="7"/>
    </row>
    <row r="56" spans="1:15" ht="39.75" x14ac:dyDescent="0.35">
      <c r="A56" s="12" t="s">
        <v>32</v>
      </c>
      <c r="B56" s="10"/>
      <c r="C56" s="10">
        <v>1</v>
      </c>
      <c r="D56" s="10"/>
      <c r="E56" s="10"/>
      <c r="F56" s="10"/>
      <c r="G56" s="10"/>
      <c r="H56" s="10">
        <v>1</v>
      </c>
      <c r="I56" s="10"/>
      <c r="J56" s="10">
        <v>60</v>
      </c>
      <c r="K56" s="10" t="s">
        <v>24</v>
      </c>
      <c r="L56" s="11">
        <v>19800</v>
      </c>
      <c r="M56" s="11"/>
      <c r="N56" s="10" t="s">
        <v>33</v>
      </c>
      <c r="O56" s="7"/>
    </row>
    <row r="57" spans="1:15" ht="39.75" x14ac:dyDescent="0.35">
      <c r="A57" s="12" t="s">
        <v>34</v>
      </c>
      <c r="B57" s="10"/>
      <c r="C57" s="10"/>
      <c r="D57" s="10">
        <v>1</v>
      </c>
      <c r="E57" s="10"/>
      <c r="F57" s="10"/>
      <c r="G57" s="10"/>
      <c r="H57" s="10"/>
      <c r="I57" s="10">
        <v>1</v>
      </c>
      <c r="J57" s="10">
        <v>15</v>
      </c>
      <c r="K57" s="10" t="s">
        <v>35</v>
      </c>
      <c r="L57" s="11">
        <v>20000</v>
      </c>
      <c r="M57" s="11">
        <v>20000</v>
      </c>
      <c r="N57" s="10"/>
      <c r="O57" s="7"/>
    </row>
    <row r="58" spans="1:15" ht="39.75" x14ac:dyDescent="0.35">
      <c r="A58" s="12" t="s">
        <v>36</v>
      </c>
      <c r="B58" s="10">
        <v>1</v>
      </c>
      <c r="C58" s="10"/>
      <c r="D58" s="10"/>
      <c r="E58" s="10">
        <v>1</v>
      </c>
      <c r="F58" s="10"/>
      <c r="G58" s="10"/>
      <c r="H58" s="10"/>
      <c r="I58" s="10"/>
      <c r="J58" s="10">
        <v>100</v>
      </c>
      <c r="K58" s="10" t="s">
        <v>35</v>
      </c>
      <c r="L58" s="11"/>
      <c r="M58" s="11"/>
      <c r="N58" s="10"/>
      <c r="O58" s="7"/>
    </row>
    <row r="59" spans="1:15" ht="39.75" x14ac:dyDescent="0.35">
      <c r="A59" s="12" t="s">
        <v>37</v>
      </c>
      <c r="B59" s="10">
        <v>1</v>
      </c>
      <c r="C59" s="10"/>
      <c r="D59" s="10"/>
      <c r="E59" s="10">
        <v>1</v>
      </c>
      <c r="F59" s="10"/>
      <c r="G59" s="10"/>
      <c r="H59" s="10"/>
      <c r="I59" s="10"/>
      <c r="J59" s="10">
        <v>50</v>
      </c>
      <c r="K59" s="10" t="s">
        <v>35</v>
      </c>
      <c r="L59" s="11">
        <v>5900</v>
      </c>
      <c r="M59" s="11">
        <v>5900</v>
      </c>
      <c r="N59" s="10"/>
      <c r="O59" s="7"/>
    </row>
    <row r="60" spans="1:15" ht="39.75" x14ac:dyDescent="0.35">
      <c r="A60" s="12" t="s">
        <v>38</v>
      </c>
      <c r="B60" s="10">
        <v>1</v>
      </c>
      <c r="C60" s="10"/>
      <c r="D60" s="10"/>
      <c r="E60" s="10">
        <v>1</v>
      </c>
      <c r="F60" s="10"/>
      <c r="G60" s="10"/>
      <c r="H60" s="10"/>
      <c r="I60" s="10"/>
      <c r="J60" s="10">
        <v>100</v>
      </c>
      <c r="K60" s="10" t="s">
        <v>35</v>
      </c>
      <c r="L60" s="11">
        <v>10000</v>
      </c>
      <c r="M60" s="11">
        <v>8500</v>
      </c>
      <c r="N60" s="10"/>
      <c r="O60" s="7"/>
    </row>
    <row r="61" spans="1:15" x14ac:dyDescent="0.35">
      <c r="A61" s="12" t="s">
        <v>39</v>
      </c>
      <c r="B61" s="10">
        <v>1</v>
      </c>
      <c r="C61" s="10"/>
      <c r="D61" s="10"/>
      <c r="E61" s="10"/>
      <c r="F61" s="10">
        <v>1</v>
      </c>
      <c r="G61" s="10"/>
      <c r="H61" s="10"/>
      <c r="I61" s="10"/>
      <c r="J61" s="10">
        <v>2000</v>
      </c>
      <c r="K61" s="10" t="s">
        <v>35</v>
      </c>
      <c r="L61" s="11">
        <v>22950</v>
      </c>
      <c r="M61" s="11">
        <v>20950</v>
      </c>
      <c r="N61" s="10"/>
      <c r="O61" s="7"/>
    </row>
    <row r="62" spans="1:15" x14ac:dyDescent="0.35">
      <c r="A62" s="12" t="s">
        <v>40</v>
      </c>
      <c r="B62" s="10">
        <v>1</v>
      </c>
      <c r="C62" s="10"/>
      <c r="D62" s="10"/>
      <c r="E62" s="10"/>
      <c r="F62" s="10">
        <v>1</v>
      </c>
      <c r="G62" s="10"/>
      <c r="H62" s="10"/>
      <c r="I62" s="10"/>
      <c r="J62" s="10">
        <v>100</v>
      </c>
      <c r="K62" s="10" t="s">
        <v>35</v>
      </c>
      <c r="L62" s="11">
        <v>18000</v>
      </c>
      <c r="M62" s="11">
        <v>18000</v>
      </c>
      <c r="N62" s="10"/>
      <c r="O62" s="7"/>
    </row>
    <row r="63" spans="1:15" ht="39.75" x14ac:dyDescent="0.35">
      <c r="A63" s="12" t="s">
        <v>41</v>
      </c>
      <c r="B63" s="10">
        <v>1</v>
      </c>
      <c r="C63" s="10"/>
      <c r="D63" s="10"/>
      <c r="E63" s="10">
        <v>1</v>
      </c>
      <c r="F63" s="10"/>
      <c r="G63" s="10"/>
      <c r="H63" s="10"/>
      <c r="I63" s="10"/>
      <c r="J63" s="10">
        <v>152</v>
      </c>
      <c r="K63" s="10" t="s">
        <v>35</v>
      </c>
      <c r="L63" s="11">
        <v>1110</v>
      </c>
      <c r="M63" s="11"/>
      <c r="N63" s="10"/>
      <c r="O63" s="7"/>
    </row>
    <row r="64" spans="1:15" ht="39.75" x14ac:dyDescent="0.35">
      <c r="A64" s="12" t="s">
        <v>42</v>
      </c>
      <c r="B64" s="10">
        <v>1</v>
      </c>
      <c r="C64" s="10"/>
      <c r="D64" s="10"/>
      <c r="E64" s="10">
        <v>1</v>
      </c>
      <c r="F64" s="10"/>
      <c r="G64" s="10"/>
      <c r="H64" s="10"/>
      <c r="I64" s="10"/>
      <c r="J64" s="10">
        <v>50</v>
      </c>
      <c r="K64" s="10" t="s">
        <v>35</v>
      </c>
      <c r="L64" s="11">
        <v>4270</v>
      </c>
      <c r="M64" s="11">
        <v>4270</v>
      </c>
      <c r="N64" s="10"/>
      <c r="O64" s="7"/>
    </row>
    <row r="65" spans="1:15" ht="39.75" x14ac:dyDescent="0.35">
      <c r="A65" s="12" t="s">
        <v>43</v>
      </c>
      <c r="B65" s="10">
        <v>1</v>
      </c>
      <c r="C65" s="10"/>
      <c r="D65" s="10"/>
      <c r="E65" s="10">
        <v>1</v>
      </c>
      <c r="F65" s="10"/>
      <c r="G65" s="10"/>
      <c r="H65" s="10"/>
      <c r="I65" s="10"/>
      <c r="J65" s="10">
        <v>50</v>
      </c>
      <c r="K65" s="10" t="s">
        <v>35</v>
      </c>
      <c r="L65" s="11">
        <v>0</v>
      </c>
      <c r="M65" s="11"/>
      <c r="N65" s="10"/>
      <c r="O65" s="7"/>
    </row>
    <row r="66" spans="1:15" x14ac:dyDescent="0.35">
      <c r="A66" s="12" t="s">
        <v>53</v>
      </c>
      <c r="B66" s="10">
        <v>1</v>
      </c>
      <c r="C66" s="10"/>
      <c r="D66" s="10"/>
      <c r="E66" s="10">
        <v>1</v>
      </c>
      <c r="F66" s="10"/>
      <c r="G66" s="10"/>
      <c r="H66" s="10"/>
      <c r="I66" s="10"/>
      <c r="J66" s="10">
        <v>50</v>
      </c>
      <c r="K66" s="10" t="s">
        <v>35</v>
      </c>
      <c r="L66" s="11">
        <v>0</v>
      </c>
      <c r="M66" s="11"/>
      <c r="N66" s="10"/>
      <c r="O66" s="7"/>
    </row>
    <row r="67" spans="1:15" x14ac:dyDescent="0.35">
      <c r="A67" s="12" t="s">
        <v>92</v>
      </c>
      <c r="B67" s="10">
        <v>1</v>
      </c>
      <c r="C67" s="9"/>
      <c r="D67" s="9"/>
      <c r="E67" s="10">
        <v>1</v>
      </c>
      <c r="F67" s="9"/>
      <c r="G67" s="9"/>
      <c r="H67" s="9"/>
      <c r="I67" s="9"/>
      <c r="J67" s="10">
        <v>50</v>
      </c>
      <c r="K67" s="10" t="s">
        <v>35</v>
      </c>
      <c r="L67" s="11">
        <v>3145</v>
      </c>
      <c r="M67" s="11"/>
      <c r="N67" s="10"/>
      <c r="O67" s="7"/>
    </row>
    <row r="68" spans="1:15" ht="39.75" x14ac:dyDescent="0.35">
      <c r="A68" s="12" t="s">
        <v>99</v>
      </c>
      <c r="B68" s="10">
        <v>1</v>
      </c>
      <c r="C68" s="9"/>
      <c r="D68" s="9"/>
      <c r="E68" s="10">
        <v>1</v>
      </c>
      <c r="F68" s="9"/>
      <c r="G68" s="9"/>
      <c r="H68" s="9"/>
      <c r="I68" s="9"/>
      <c r="J68" s="10">
        <v>250</v>
      </c>
      <c r="K68" s="10" t="s">
        <v>35</v>
      </c>
      <c r="L68" s="11">
        <v>33370</v>
      </c>
      <c r="M68" s="11"/>
      <c r="N68" s="10"/>
      <c r="O68" s="7"/>
    </row>
    <row r="69" spans="1:15" ht="39.75" x14ac:dyDescent="0.35">
      <c r="A69" s="12" t="s">
        <v>109</v>
      </c>
      <c r="B69" s="10">
        <v>1</v>
      </c>
      <c r="C69" s="9"/>
      <c r="D69" s="9"/>
      <c r="E69" s="9">
        <v>1</v>
      </c>
      <c r="F69" s="9"/>
      <c r="G69" s="9"/>
      <c r="H69" s="9"/>
      <c r="I69" s="9"/>
      <c r="J69" s="10">
        <v>50</v>
      </c>
      <c r="K69" s="10" t="s">
        <v>35</v>
      </c>
      <c r="L69" s="11">
        <v>30000</v>
      </c>
      <c r="M69" s="11">
        <v>29995.05</v>
      </c>
      <c r="N69" s="10"/>
      <c r="O69" s="7"/>
    </row>
    <row r="70" spans="1:15" ht="59.25" x14ac:dyDescent="0.35">
      <c r="A70" s="12" t="s">
        <v>117</v>
      </c>
      <c r="B70" s="9">
        <v>1</v>
      </c>
      <c r="C70" s="9"/>
      <c r="D70" s="9"/>
      <c r="E70" s="9"/>
      <c r="F70" s="9">
        <v>1</v>
      </c>
      <c r="G70" s="9"/>
      <c r="H70" s="9"/>
      <c r="I70" s="9"/>
      <c r="J70" s="10">
        <v>20</v>
      </c>
      <c r="K70" s="10" t="s">
        <v>35</v>
      </c>
      <c r="L70" s="11">
        <v>0</v>
      </c>
      <c r="M70" s="11"/>
      <c r="N70" s="10"/>
      <c r="O70" s="7"/>
    </row>
    <row r="71" spans="1:15" ht="39.75" x14ac:dyDescent="0.35">
      <c r="A71" s="12" t="s">
        <v>143</v>
      </c>
      <c r="B71" s="9"/>
      <c r="C71" s="9"/>
      <c r="D71" s="9">
        <v>1</v>
      </c>
      <c r="E71" s="9"/>
      <c r="F71" s="9"/>
      <c r="G71" s="9"/>
      <c r="H71" s="9"/>
      <c r="I71" s="9">
        <v>1</v>
      </c>
      <c r="J71" s="10">
        <v>20</v>
      </c>
      <c r="K71" s="10" t="s">
        <v>35</v>
      </c>
      <c r="L71" s="11">
        <v>25000</v>
      </c>
      <c r="M71" s="11">
        <v>25000</v>
      </c>
      <c r="N71" s="10"/>
      <c r="O71" s="7"/>
    </row>
    <row r="72" spans="1:15" x14ac:dyDescent="0.35">
      <c r="A72" s="12" t="s">
        <v>46</v>
      </c>
      <c r="B72" s="10">
        <v>1</v>
      </c>
      <c r="C72" s="10"/>
      <c r="D72" s="10"/>
      <c r="E72" s="10"/>
      <c r="F72" s="10">
        <v>1</v>
      </c>
      <c r="G72" s="10"/>
      <c r="H72" s="10"/>
      <c r="I72" s="10"/>
      <c r="J72" s="10">
        <v>100</v>
      </c>
      <c r="K72" s="10" t="s">
        <v>47</v>
      </c>
      <c r="L72" s="11">
        <v>14380</v>
      </c>
      <c r="M72" s="11"/>
      <c r="N72" s="10"/>
      <c r="O72" s="7"/>
    </row>
    <row r="73" spans="1:15" ht="39.75" x14ac:dyDescent="0.35">
      <c r="A73" s="12" t="s">
        <v>75</v>
      </c>
      <c r="B73" s="10">
        <v>1</v>
      </c>
      <c r="C73" s="10"/>
      <c r="D73" s="10"/>
      <c r="E73" s="10">
        <v>1</v>
      </c>
      <c r="F73" s="10"/>
      <c r="G73" s="10"/>
      <c r="H73" s="10"/>
      <c r="I73" s="10"/>
      <c r="J73" s="10">
        <v>200</v>
      </c>
      <c r="K73" s="10" t="s">
        <v>47</v>
      </c>
      <c r="L73" s="11">
        <v>620</v>
      </c>
      <c r="M73" s="11">
        <v>620</v>
      </c>
      <c r="N73" s="10"/>
      <c r="O73" s="7"/>
    </row>
    <row r="74" spans="1:15" ht="39.75" x14ac:dyDescent="0.35">
      <c r="A74" s="12" t="s">
        <v>96</v>
      </c>
      <c r="B74" s="9">
        <v>1</v>
      </c>
      <c r="C74" s="9"/>
      <c r="D74" s="9"/>
      <c r="E74" s="9">
        <v>1</v>
      </c>
      <c r="F74" s="9"/>
      <c r="G74" s="9"/>
      <c r="H74" s="9"/>
      <c r="I74" s="9"/>
      <c r="J74" s="10">
        <v>250</v>
      </c>
      <c r="K74" s="10" t="s">
        <v>47</v>
      </c>
      <c r="L74" s="11">
        <v>0</v>
      </c>
      <c r="M74" s="11"/>
      <c r="N74" s="10"/>
      <c r="O74" s="7"/>
    </row>
    <row r="75" spans="1:15" ht="39.75" x14ac:dyDescent="0.35">
      <c r="A75" s="12" t="s">
        <v>103</v>
      </c>
      <c r="B75" s="9"/>
      <c r="C75" s="9">
        <v>1</v>
      </c>
      <c r="D75" s="9"/>
      <c r="E75" s="9"/>
      <c r="F75" s="9"/>
      <c r="G75" s="9"/>
      <c r="H75" s="9">
        <v>1</v>
      </c>
      <c r="I75" s="9"/>
      <c r="J75" s="10">
        <v>180</v>
      </c>
      <c r="K75" s="10" t="s">
        <v>47</v>
      </c>
      <c r="L75" s="11">
        <v>30000</v>
      </c>
      <c r="M75" s="11">
        <v>30000</v>
      </c>
      <c r="N75" s="10"/>
      <c r="O75" s="7"/>
    </row>
    <row r="76" spans="1:15" ht="39.75" x14ac:dyDescent="0.35">
      <c r="A76" s="12" t="s">
        <v>105</v>
      </c>
      <c r="B76" s="9">
        <v>1</v>
      </c>
      <c r="C76" s="9"/>
      <c r="D76" s="9"/>
      <c r="E76" s="9">
        <v>1</v>
      </c>
      <c r="F76" s="9"/>
      <c r="G76" s="9"/>
      <c r="H76" s="9"/>
      <c r="I76" s="9"/>
      <c r="J76" s="10">
        <v>400</v>
      </c>
      <c r="K76" s="10" t="s">
        <v>47</v>
      </c>
      <c r="L76" s="11">
        <v>33000</v>
      </c>
      <c r="M76" s="11">
        <v>33000</v>
      </c>
      <c r="N76" s="10"/>
      <c r="O76" s="7"/>
    </row>
    <row r="77" spans="1:15" ht="39.75" x14ac:dyDescent="0.35">
      <c r="A77" s="12" t="s">
        <v>146</v>
      </c>
      <c r="B77" s="9">
        <v>1</v>
      </c>
      <c r="C77" s="9"/>
      <c r="D77" s="9"/>
      <c r="E77" s="9">
        <v>1</v>
      </c>
      <c r="F77" s="9"/>
      <c r="G77" s="9"/>
      <c r="H77" s="9"/>
      <c r="I77" s="9"/>
      <c r="J77" s="10">
        <v>400</v>
      </c>
      <c r="K77" s="10" t="s">
        <v>47</v>
      </c>
      <c r="L77" s="11">
        <v>1000</v>
      </c>
      <c r="M77" s="11">
        <v>1000</v>
      </c>
      <c r="N77" s="10"/>
      <c r="O77" s="7"/>
    </row>
    <row r="78" spans="1:15" x14ac:dyDescent="0.35">
      <c r="A78" s="12" t="s">
        <v>48</v>
      </c>
      <c r="B78" s="10">
        <v>1</v>
      </c>
      <c r="C78" s="10"/>
      <c r="D78" s="10"/>
      <c r="E78" s="10">
        <v>1</v>
      </c>
      <c r="F78" s="10"/>
      <c r="G78" s="10"/>
      <c r="H78" s="10"/>
      <c r="I78" s="10"/>
      <c r="J78" s="10">
        <v>300</v>
      </c>
      <c r="K78" s="10" t="s">
        <v>49</v>
      </c>
      <c r="L78" s="11">
        <v>20000</v>
      </c>
      <c r="M78" s="11">
        <v>12500</v>
      </c>
      <c r="N78" s="10" t="s">
        <v>50</v>
      </c>
      <c r="O78" s="7"/>
    </row>
    <row r="79" spans="1:15" x14ac:dyDescent="0.35">
      <c r="A79" s="12" t="s">
        <v>51</v>
      </c>
      <c r="B79" s="10"/>
      <c r="C79" s="10"/>
      <c r="D79" s="10"/>
      <c r="E79" s="10"/>
      <c r="F79" s="10"/>
      <c r="G79" s="10"/>
      <c r="H79" s="10"/>
      <c r="I79" s="10"/>
      <c r="J79" s="10">
        <v>76</v>
      </c>
      <c r="K79" s="10" t="s">
        <v>49</v>
      </c>
      <c r="L79" s="11">
        <v>2800</v>
      </c>
      <c r="M79" s="11">
        <v>2800</v>
      </c>
      <c r="N79" s="10" t="s">
        <v>52</v>
      </c>
      <c r="O79" s="7"/>
    </row>
    <row r="80" spans="1:15" ht="39.75" x14ac:dyDescent="0.35">
      <c r="A80" s="12" t="s">
        <v>116</v>
      </c>
      <c r="B80" s="9">
        <v>1</v>
      </c>
      <c r="C80" s="9"/>
      <c r="D80" s="9"/>
      <c r="E80" s="9"/>
      <c r="F80" s="9">
        <v>1</v>
      </c>
      <c r="G80" s="9"/>
      <c r="H80" s="9"/>
      <c r="I80" s="9"/>
      <c r="J80" s="10">
        <v>150</v>
      </c>
      <c r="K80" s="10" t="s">
        <v>49</v>
      </c>
      <c r="L80" s="11">
        <v>10000</v>
      </c>
      <c r="M80" s="11">
        <v>10000</v>
      </c>
      <c r="N80" s="10"/>
      <c r="O80" s="7"/>
    </row>
    <row r="81" spans="1:15" ht="39.75" x14ac:dyDescent="0.35">
      <c r="A81" s="12" t="s">
        <v>124</v>
      </c>
      <c r="B81" s="9"/>
      <c r="C81" s="9"/>
      <c r="D81" s="9"/>
      <c r="E81" s="9"/>
      <c r="F81" s="9"/>
      <c r="G81" s="9"/>
      <c r="H81" s="9"/>
      <c r="I81" s="9"/>
      <c r="J81" s="10">
        <v>27</v>
      </c>
      <c r="K81" s="10" t="s">
        <v>49</v>
      </c>
      <c r="L81" s="11">
        <v>29960</v>
      </c>
      <c r="M81" s="11">
        <v>29960</v>
      </c>
      <c r="N81" s="13" t="s">
        <v>125</v>
      </c>
      <c r="O81" s="7"/>
    </row>
    <row r="82" spans="1:15" ht="39.75" x14ac:dyDescent="0.35">
      <c r="A82" s="12" t="s">
        <v>136</v>
      </c>
      <c r="B82" s="9">
        <v>1</v>
      </c>
      <c r="C82" s="9"/>
      <c r="D82" s="9"/>
      <c r="E82" s="9">
        <v>1</v>
      </c>
      <c r="F82" s="9"/>
      <c r="G82" s="9"/>
      <c r="H82" s="9"/>
      <c r="I82" s="9"/>
      <c r="J82" s="10">
        <v>180</v>
      </c>
      <c r="K82" s="10" t="s">
        <v>49</v>
      </c>
      <c r="L82" s="11">
        <v>7800</v>
      </c>
      <c r="M82" s="11">
        <v>7800</v>
      </c>
      <c r="N82" s="10" t="s">
        <v>137</v>
      </c>
      <c r="O82" s="7"/>
    </row>
    <row r="83" spans="1:15" ht="39.75" x14ac:dyDescent="0.35">
      <c r="A83" s="12" t="s">
        <v>138</v>
      </c>
      <c r="B83" s="9">
        <v>1</v>
      </c>
      <c r="C83" s="9"/>
      <c r="D83" s="9"/>
      <c r="E83" s="9">
        <v>1</v>
      </c>
      <c r="F83" s="9"/>
      <c r="G83" s="9"/>
      <c r="H83" s="9"/>
      <c r="I83" s="9"/>
      <c r="J83" s="10">
        <v>71</v>
      </c>
      <c r="K83" s="10" t="s">
        <v>49</v>
      </c>
      <c r="L83" s="11">
        <v>6400</v>
      </c>
      <c r="M83" s="11">
        <v>6400</v>
      </c>
      <c r="N83" s="10"/>
      <c r="O83" s="7"/>
    </row>
    <row r="84" spans="1:15" ht="39.75" x14ac:dyDescent="0.35">
      <c r="A84" s="12" t="s">
        <v>295</v>
      </c>
      <c r="B84" s="58"/>
      <c r="C84" s="58"/>
      <c r="D84" s="58"/>
      <c r="E84" s="58"/>
      <c r="F84" s="58"/>
      <c r="G84" s="58"/>
      <c r="H84" s="58"/>
      <c r="I84" s="58"/>
      <c r="J84" s="10"/>
      <c r="K84" s="10" t="s">
        <v>49</v>
      </c>
      <c r="L84" s="11">
        <v>5500</v>
      </c>
      <c r="M84" s="11">
        <v>0</v>
      </c>
      <c r="N84" s="10"/>
      <c r="O84" s="7"/>
    </row>
    <row r="85" spans="1:15" ht="39.75" x14ac:dyDescent="0.35">
      <c r="A85" s="12" t="s">
        <v>54</v>
      </c>
      <c r="B85" s="10">
        <v>1</v>
      </c>
      <c r="C85" s="10"/>
      <c r="D85" s="10"/>
      <c r="E85" s="10">
        <v>1</v>
      </c>
      <c r="F85" s="10"/>
      <c r="G85" s="10"/>
      <c r="H85" s="10"/>
      <c r="I85" s="10"/>
      <c r="J85" s="10">
        <v>120</v>
      </c>
      <c r="K85" s="10" t="s">
        <v>55</v>
      </c>
      <c r="L85" s="11">
        <v>30000</v>
      </c>
      <c r="M85" s="11">
        <v>19271.3</v>
      </c>
      <c r="N85" s="10"/>
      <c r="O85" s="7"/>
    </row>
    <row r="86" spans="1:15" ht="39.75" x14ac:dyDescent="0.35">
      <c r="A86" s="12" t="s">
        <v>100</v>
      </c>
      <c r="B86" s="9">
        <v>1</v>
      </c>
      <c r="C86" s="9"/>
      <c r="D86" s="9"/>
      <c r="E86" s="9">
        <v>1</v>
      </c>
      <c r="F86" s="9"/>
      <c r="G86" s="9"/>
      <c r="H86" s="9"/>
      <c r="I86" s="9"/>
      <c r="J86" s="10">
        <v>20</v>
      </c>
      <c r="K86" s="10" t="s">
        <v>55</v>
      </c>
      <c r="L86" s="11">
        <v>2600</v>
      </c>
      <c r="M86" s="11">
        <v>2400</v>
      </c>
      <c r="N86" s="10"/>
      <c r="O86" s="7"/>
    </row>
    <row r="87" spans="1:15" ht="39.75" x14ac:dyDescent="0.35">
      <c r="A87" s="12" t="s">
        <v>131</v>
      </c>
      <c r="B87" s="9">
        <v>1</v>
      </c>
      <c r="C87" s="9"/>
      <c r="D87" s="9"/>
      <c r="E87" s="9">
        <v>1</v>
      </c>
      <c r="F87" s="9"/>
      <c r="G87" s="9"/>
      <c r="H87" s="9"/>
      <c r="I87" s="9"/>
      <c r="J87" s="10">
        <v>250</v>
      </c>
      <c r="K87" s="10" t="s">
        <v>55</v>
      </c>
      <c r="L87" s="11">
        <v>32000</v>
      </c>
      <c r="M87" s="11">
        <v>32000</v>
      </c>
      <c r="N87" s="10"/>
      <c r="O87" s="7"/>
    </row>
    <row r="88" spans="1:15" x14ac:dyDescent="0.35">
      <c r="A88" s="12" t="s">
        <v>145</v>
      </c>
      <c r="B88" s="9">
        <v>1</v>
      </c>
      <c r="C88" s="9"/>
      <c r="D88" s="9"/>
      <c r="E88" s="9">
        <v>1</v>
      </c>
      <c r="F88" s="9"/>
      <c r="G88" s="9"/>
      <c r="H88" s="9"/>
      <c r="I88" s="9"/>
      <c r="J88" s="10">
        <v>200</v>
      </c>
      <c r="K88" s="10" t="s">
        <v>55</v>
      </c>
      <c r="L88" s="11">
        <v>7000</v>
      </c>
      <c r="M88" s="11"/>
      <c r="N88" s="10"/>
      <c r="O88" s="7"/>
    </row>
    <row r="89" spans="1:15" x14ac:dyDescent="0.35">
      <c r="A89" s="12" t="s">
        <v>313</v>
      </c>
      <c r="B89" s="60">
        <v>1</v>
      </c>
      <c r="C89" s="60"/>
      <c r="D89" s="60"/>
      <c r="E89" s="60"/>
      <c r="F89" s="60">
        <v>1</v>
      </c>
      <c r="G89" s="60"/>
      <c r="H89" s="60"/>
      <c r="I89" s="60"/>
      <c r="J89" s="10">
        <v>30</v>
      </c>
      <c r="K89" s="10" t="s">
        <v>55</v>
      </c>
      <c r="L89" s="11">
        <v>4600</v>
      </c>
      <c r="M89" s="11">
        <v>4600</v>
      </c>
      <c r="N89" s="10"/>
      <c r="O89" s="7"/>
    </row>
    <row r="90" spans="1:15" x14ac:dyDescent="0.35">
      <c r="A90" s="12" t="s">
        <v>58</v>
      </c>
      <c r="B90" s="10">
        <v>1</v>
      </c>
      <c r="C90" s="10"/>
      <c r="D90" s="10"/>
      <c r="E90" s="10"/>
      <c r="F90" s="10">
        <v>1</v>
      </c>
      <c r="G90" s="10"/>
      <c r="H90" s="10"/>
      <c r="I90" s="10"/>
      <c r="J90" s="10">
        <v>200</v>
      </c>
      <c r="K90" s="10" t="s">
        <v>59</v>
      </c>
      <c r="L90" s="11">
        <v>20000</v>
      </c>
      <c r="M90" s="11">
        <v>10867.85</v>
      </c>
      <c r="N90" s="10"/>
      <c r="O90" s="7"/>
    </row>
    <row r="91" spans="1:15" ht="59.25" x14ac:dyDescent="0.35">
      <c r="A91" s="12" t="s">
        <v>123</v>
      </c>
      <c r="B91" s="9">
        <v>1</v>
      </c>
      <c r="C91" s="20">
        <v>1</v>
      </c>
      <c r="D91" s="9"/>
      <c r="E91" s="9">
        <v>1</v>
      </c>
      <c r="F91" s="9"/>
      <c r="G91" s="9"/>
      <c r="H91" s="9">
        <v>1</v>
      </c>
      <c r="I91" s="9"/>
      <c r="J91" s="10">
        <v>25</v>
      </c>
      <c r="K91" s="10" t="s">
        <v>59</v>
      </c>
      <c r="L91" s="11">
        <v>30000</v>
      </c>
      <c r="M91" s="11">
        <v>30000</v>
      </c>
      <c r="N91" s="10"/>
      <c r="O91" s="7"/>
    </row>
    <row r="92" spans="1:15" x14ac:dyDescent="0.35">
      <c r="A92" s="12" t="s">
        <v>141</v>
      </c>
      <c r="B92" s="9">
        <v>1</v>
      </c>
      <c r="C92" s="9"/>
      <c r="D92" s="9"/>
      <c r="E92" s="9">
        <v>1</v>
      </c>
      <c r="F92" s="9"/>
      <c r="G92" s="9"/>
      <c r="H92" s="9"/>
      <c r="I92" s="9"/>
      <c r="J92" s="10">
        <v>250</v>
      </c>
      <c r="K92" s="10" t="s">
        <v>59</v>
      </c>
      <c r="L92" s="11">
        <v>16000</v>
      </c>
      <c r="M92" s="11">
        <v>7500</v>
      </c>
      <c r="N92" s="10"/>
      <c r="O92" s="7"/>
    </row>
    <row r="93" spans="1:15" x14ac:dyDescent="0.35">
      <c r="A93" s="12" t="s">
        <v>63</v>
      </c>
      <c r="B93" s="10">
        <v>1</v>
      </c>
      <c r="C93" s="10"/>
      <c r="D93" s="10"/>
      <c r="E93" s="10">
        <v>1</v>
      </c>
      <c r="F93" s="10"/>
      <c r="G93" s="10"/>
      <c r="H93" s="10"/>
      <c r="I93" s="10"/>
      <c r="J93" s="10">
        <v>600</v>
      </c>
      <c r="K93" s="10" t="s">
        <v>64</v>
      </c>
      <c r="L93" s="11">
        <v>60000</v>
      </c>
      <c r="M93" s="11"/>
      <c r="N93" s="10"/>
      <c r="O93" s="7"/>
    </row>
    <row r="94" spans="1:15" x14ac:dyDescent="0.35">
      <c r="A94" s="12" t="s">
        <v>67</v>
      </c>
      <c r="B94" s="10">
        <v>1</v>
      </c>
      <c r="C94" s="10"/>
      <c r="D94" s="10"/>
      <c r="E94" s="10"/>
      <c r="F94" s="10">
        <v>1</v>
      </c>
      <c r="G94" s="10"/>
      <c r="H94" s="10"/>
      <c r="I94" s="10"/>
      <c r="J94" s="10">
        <v>4</v>
      </c>
      <c r="K94" s="10" t="s">
        <v>64</v>
      </c>
      <c r="L94" s="11">
        <v>30000</v>
      </c>
      <c r="M94" s="11"/>
      <c r="N94" s="10"/>
      <c r="O94" s="7"/>
    </row>
    <row r="95" spans="1:15" x14ac:dyDescent="0.35">
      <c r="A95" s="12" t="s">
        <v>87</v>
      </c>
      <c r="B95" s="10">
        <v>1</v>
      </c>
      <c r="C95" s="10"/>
      <c r="D95" s="10"/>
      <c r="E95" s="10">
        <v>1</v>
      </c>
      <c r="F95" s="10"/>
      <c r="G95" s="10"/>
      <c r="H95" s="10"/>
      <c r="I95" s="10"/>
      <c r="J95" s="10">
        <v>640</v>
      </c>
      <c r="K95" s="10" t="s">
        <v>64</v>
      </c>
      <c r="L95" s="11">
        <v>4000</v>
      </c>
      <c r="M95" s="11"/>
      <c r="N95" s="10" t="s">
        <v>88</v>
      </c>
      <c r="O95" s="7"/>
    </row>
    <row r="96" spans="1:15" x14ac:dyDescent="0.35">
      <c r="A96" s="12" t="s">
        <v>127</v>
      </c>
      <c r="B96" s="9">
        <v>1</v>
      </c>
      <c r="C96" s="9">
        <v>1</v>
      </c>
      <c r="D96" s="9"/>
      <c r="E96" s="9">
        <v>1</v>
      </c>
      <c r="F96" s="9"/>
      <c r="G96" s="9"/>
      <c r="H96" s="9">
        <v>1</v>
      </c>
      <c r="I96" s="9"/>
      <c r="J96" s="10">
        <v>600</v>
      </c>
      <c r="K96" s="10" t="s">
        <v>64</v>
      </c>
      <c r="L96" s="11">
        <v>100000</v>
      </c>
      <c r="M96" s="11">
        <v>100000</v>
      </c>
      <c r="N96" s="10"/>
      <c r="O96" s="7"/>
    </row>
    <row r="97" spans="1:15" ht="39.75" x14ac:dyDescent="0.35">
      <c r="A97" s="12" t="s">
        <v>77</v>
      </c>
      <c r="B97" s="10">
        <v>1</v>
      </c>
      <c r="C97" s="10"/>
      <c r="D97" s="10"/>
      <c r="E97" s="10">
        <v>1</v>
      </c>
      <c r="F97" s="10"/>
      <c r="G97" s="10"/>
      <c r="H97" s="10"/>
      <c r="I97" s="10"/>
      <c r="J97" s="10">
        <v>130</v>
      </c>
      <c r="K97" s="10" t="s">
        <v>78</v>
      </c>
      <c r="L97" s="11">
        <v>35000</v>
      </c>
      <c r="M97" s="11">
        <v>34402</v>
      </c>
      <c r="N97" s="10"/>
      <c r="O97" s="7"/>
    </row>
    <row r="98" spans="1:15" ht="39.75" x14ac:dyDescent="0.35">
      <c r="A98" s="12" t="s">
        <v>139</v>
      </c>
      <c r="B98" s="9">
        <v>1</v>
      </c>
      <c r="C98" s="9"/>
      <c r="D98" s="9"/>
      <c r="E98" s="9"/>
      <c r="F98" s="9">
        <v>1</v>
      </c>
      <c r="G98" s="9"/>
      <c r="H98" s="9"/>
      <c r="I98" s="9"/>
      <c r="J98" s="10">
        <v>150</v>
      </c>
      <c r="K98" s="10" t="s">
        <v>140</v>
      </c>
      <c r="L98" s="11">
        <v>15000</v>
      </c>
      <c r="M98" s="11"/>
      <c r="N98" s="10"/>
      <c r="O98" s="7"/>
    </row>
    <row r="99" spans="1:15" ht="39.75" x14ac:dyDescent="0.35">
      <c r="A99" s="12" t="s">
        <v>312</v>
      </c>
      <c r="B99" s="60">
        <v>1</v>
      </c>
      <c r="C99" s="60"/>
      <c r="D99" s="60"/>
      <c r="E99" s="60"/>
      <c r="F99" s="60">
        <v>1</v>
      </c>
      <c r="G99" s="60"/>
      <c r="H99" s="60"/>
      <c r="I99" s="60"/>
      <c r="J99" s="10">
        <v>400</v>
      </c>
      <c r="K99" s="10" t="s">
        <v>203</v>
      </c>
      <c r="L99" s="11">
        <v>12000</v>
      </c>
      <c r="M99" s="11">
        <v>12000</v>
      </c>
      <c r="N99" s="10"/>
      <c r="O99" s="7"/>
    </row>
    <row r="100" spans="1:15" ht="42" x14ac:dyDescent="0.35">
      <c r="A100" s="21" t="s">
        <v>161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23" t="s">
        <v>160</v>
      </c>
      <c r="L100" s="15">
        <v>50000</v>
      </c>
      <c r="M100" s="15">
        <v>50000</v>
      </c>
      <c r="N100" s="14"/>
    </row>
    <row r="101" spans="1:15" ht="42" x14ac:dyDescent="0.35">
      <c r="A101" s="22" t="s">
        <v>162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23" t="s">
        <v>160</v>
      </c>
      <c r="L101" s="15">
        <v>30000</v>
      </c>
      <c r="M101" s="15"/>
      <c r="N101" s="14"/>
    </row>
    <row r="102" spans="1:15" ht="42" x14ac:dyDescent="0.35">
      <c r="A102" s="21" t="s">
        <v>163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23" t="s">
        <v>160</v>
      </c>
      <c r="L102" s="15">
        <v>28000</v>
      </c>
      <c r="M102" s="15"/>
      <c r="N102" s="14"/>
    </row>
    <row r="103" spans="1:15" ht="39.75" x14ac:dyDescent="0.35">
      <c r="A103" s="12" t="s">
        <v>57</v>
      </c>
      <c r="B103" s="10">
        <v>1</v>
      </c>
      <c r="C103" s="10"/>
      <c r="D103" s="10"/>
      <c r="E103" s="10">
        <v>1</v>
      </c>
      <c r="F103" s="10"/>
      <c r="G103" s="10"/>
      <c r="H103" s="10"/>
      <c r="I103" s="10"/>
      <c r="J103" s="10">
        <v>400</v>
      </c>
      <c r="K103" s="10" t="s">
        <v>56</v>
      </c>
      <c r="L103" s="11">
        <v>89350</v>
      </c>
      <c r="M103" s="11">
        <v>74650</v>
      </c>
      <c r="N103" s="10"/>
      <c r="O103" s="7"/>
    </row>
    <row r="104" spans="1:15" ht="39.75" x14ac:dyDescent="0.35">
      <c r="A104" s="12" t="s">
        <v>60</v>
      </c>
      <c r="B104" s="10">
        <v>1</v>
      </c>
      <c r="C104" s="10"/>
      <c r="D104" s="10"/>
      <c r="E104" s="10">
        <v>1</v>
      </c>
      <c r="F104" s="10"/>
      <c r="G104" s="10"/>
      <c r="H104" s="10"/>
      <c r="I104" s="10"/>
      <c r="J104" s="10">
        <v>160</v>
      </c>
      <c r="K104" s="10" t="s">
        <v>56</v>
      </c>
      <c r="L104" s="11">
        <v>240600</v>
      </c>
      <c r="M104" s="11">
        <v>223820</v>
      </c>
      <c r="N104" s="10"/>
      <c r="O104" s="7"/>
    </row>
    <row r="105" spans="1:15" ht="39.75" x14ac:dyDescent="0.35">
      <c r="A105" s="12" t="s">
        <v>71</v>
      </c>
      <c r="B105" s="10">
        <v>1</v>
      </c>
      <c r="C105" s="10"/>
      <c r="D105" s="10"/>
      <c r="E105" s="10">
        <v>1</v>
      </c>
      <c r="F105" s="10"/>
      <c r="G105" s="10"/>
      <c r="H105" s="10"/>
      <c r="I105" s="10"/>
      <c r="J105" s="10">
        <v>3800</v>
      </c>
      <c r="K105" s="10" t="s">
        <v>56</v>
      </c>
      <c r="L105" s="11">
        <v>50000</v>
      </c>
      <c r="M105" s="11">
        <v>50000</v>
      </c>
      <c r="N105" s="10"/>
      <c r="O105" s="7"/>
    </row>
    <row r="106" spans="1:15" ht="59.25" x14ac:dyDescent="0.35">
      <c r="A106" s="12" t="s">
        <v>79</v>
      </c>
      <c r="B106" s="10">
        <v>1</v>
      </c>
      <c r="C106" s="10"/>
      <c r="D106" s="10"/>
      <c r="E106" s="10">
        <v>1</v>
      </c>
      <c r="F106" s="10"/>
      <c r="G106" s="10"/>
      <c r="H106" s="10"/>
      <c r="I106" s="10"/>
      <c r="J106" s="10">
        <v>100</v>
      </c>
      <c r="K106" s="10" t="s">
        <v>56</v>
      </c>
      <c r="L106" s="11">
        <v>80000</v>
      </c>
      <c r="M106" s="11">
        <v>56000</v>
      </c>
      <c r="N106" s="10"/>
      <c r="O106" s="7"/>
    </row>
    <row r="107" spans="1:15" ht="59.25" x14ac:dyDescent="0.35">
      <c r="A107" s="12" t="s">
        <v>80</v>
      </c>
      <c r="B107" s="10">
        <v>1</v>
      </c>
      <c r="C107" s="10"/>
      <c r="D107" s="10"/>
      <c r="E107" s="10">
        <v>1</v>
      </c>
      <c r="F107" s="10"/>
      <c r="G107" s="10"/>
      <c r="H107" s="10"/>
      <c r="I107" s="10"/>
      <c r="J107" s="10">
        <v>80</v>
      </c>
      <c r="K107" s="10" t="s">
        <v>56</v>
      </c>
      <c r="L107" s="11">
        <v>16000</v>
      </c>
      <c r="M107" s="11">
        <v>16000</v>
      </c>
      <c r="N107" s="10"/>
      <c r="O107" s="7"/>
    </row>
    <row r="108" spans="1:15" x14ac:dyDescent="0.35">
      <c r="A108" s="12" t="s">
        <v>82</v>
      </c>
      <c r="B108" s="10">
        <v>1</v>
      </c>
      <c r="C108" s="10"/>
      <c r="D108" s="10"/>
      <c r="E108" s="10">
        <v>1</v>
      </c>
      <c r="F108" s="10"/>
      <c r="G108" s="10"/>
      <c r="H108" s="10"/>
      <c r="I108" s="10"/>
      <c r="J108" s="10">
        <v>30</v>
      </c>
      <c r="K108" s="10" t="s">
        <v>56</v>
      </c>
      <c r="L108" s="11">
        <v>0</v>
      </c>
      <c r="M108" s="11"/>
      <c r="N108" s="10"/>
      <c r="O108" s="7"/>
    </row>
    <row r="109" spans="1:15" ht="39.75" x14ac:dyDescent="0.35">
      <c r="A109" s="12" t="s">
        <v>86</v>
      </c>
      <c r="B109" s="10">
        <v>1</v>
      </c>
      <c r="C109" s="10"/>
      <c r="D109" s="10"/>
      <c r="E109" s="10"/>
      <c r="F109" s="10"/>
      <c r="G109" s="10">
        <v>1</v>
      </c>
      <c r="H109" s="10"/>
      <c r="I109" s="10"/>
      <c r="J109" s="10">
        <v>100</v>
      </c>
      <c r="K109" s="10" t="s">
        <v>56</v>
      </c>
      <c r="L109" s="11">
        <v>88000</v>
      </c>
      <c r="M109" s="11">
        <v>57912</v>
      </c>
      <c r="N109" s="10"/>
      <c r="O109" s="7"/>
    </row>
    <row r="110" spans="1:15" x14ac:dyDescent="0.35">
      <c r="A110" s="12" t="s">
        <v>89</v>
      </c>
      <c r="B110" s="10">
        <v>1</v>
      </c>
      <c r="C110" s="10"/>
      <c r="D110" s="10"/>
      <c r="E110" s="10">
        <v>1</v>
      </c>
      <c r="F110" s="10"/>
      <c r="G110" s="10"/>
      <c r="H110" s="10"/>
      <c r="I110" s="10"/>
      <c r="J110" s="10">
        <v>200</v>
      </c>
      <c r="K110" s="10" t="s">
        <v>56</v>
      </c>
      <c r="L110" s="11">
        <v>20000</v>
      </c>
      <c r="M110" s="11"/>
      <c r="N110" s="10" t="s">
        <v>374</v>
      </c>
      <c r="O110" s="7"/>
    </row>
    <row r="111" spans="1:15" ht="39.75" x14ac:dyDescent="0.35">
      <c r="A111" s="12" t="s">
        <v>90</v>
      </c>
      <c r="B111" s="10">
        <v>1</v>
      </c>
      <c r="C111" s="10"/>
      <c r="D111" s="10"/>
      <c r="E111" s="10">
        <v>1</v>
      </c>
      <c r="F111" s="10"/>
      <c r="G111" s="10"/>
      <c r="H111" s="10"/>
      <c r="I111" s="10"/>
      <c r="J111" s="10">
        <v>5580</v>
      </c>
      <c r="K111" s="10" t="s">
        <v>56</v>
      </c>
      <c r="L111" s="11">
        <v>146300</v>
      </c>
      <c r="M111" s="11">
        <v>122000</v>
      </c>
      <c r="N111" s="10"/>
      <c r="O111" s="7"/>
    </row>
    <row r="112" spans="1:15" x14ac:dyDescent="0.35">
      <c r="A112" s="12" t="s">
        <v>97</v>
      </c>
      <c r="B112" s="10">
        <v>1</v>
      </c>
      <c r="C112" s="9"/>
      <c r="D112" s="9"/>
      <c r="E112" s="9"/>
      <c r="F112" s="9">
        <v>1</v>
      </c>
      <c r="G112" s="9"/>
      <c r="H112" s="9"/>
      <c r="I112" s="9"/>
      <c r="J112" s="10">
        <v>210</v>
      </c>
      <c r="K112" s="10" t="s">
        <v>56</v>
      </c>
      <c r="L112" s="11">
        <v>50000</v>
      </c>
      <c r="M112" s="11">
        <v>46300</v>
      </c>
      <c r="N112" s="10"/>
      <c r="O112" s="7"/>
    </row>
    <row r="113" spans="1:15" x14ac:dyDescent="0.35">
      <c r="A113" s="12" t="s">
        <v>168</v>
      </c>
      <c r="B113" s="10">
        <v>1</v>
      </c>
      <c r="C113" s="9"/>
      <c r="D113" s="9"/>
      <c r="E113" s="9">
        <v>1</v>
      </c>
      <c r="F113" s="9"/>
      <c r="G113" s="9"/>
      <c r="H113" s="9"/>
      <c r="I113" s="9"/>
      <c r="J113" s="10">
        <v>500</v>
      </c>
      <c r="K113" s="10" t="s">
        <v>56</v>
      </c>
      <c r="L113" s="11">
        <v>126200</v>
      </c>
      <c r="M113" s="11">
        <v>80000</v>
      </c>
      <c r="N113" s="10"/>
      <c r="O113" s="7"/>
    </row>
    <row r="114" spans="1:15" x14ac:dyDescent="0.35">
      <c r="A114" s="12" t="s">
        <v>110</v>
      </c>
      <c r="B114" s="10">
        <v>1</v>
      </c>
      <c r="C114" s="9"/>
      <c r="D114" s="9"/>
      <c r="E114" s="9">
        <v>1</v>
      </c>
      <c r="F114" s="9"/>
      <c r="G114" s="9"/>
      <c r="H114" s="9"/>
      <c r="I114" s="9"/>
      <c r="J114" s="10">
        <v>5200</v>
      </c>
      <c r="K114" s="10" t="s">
        <v>56</v>
      </c>
      <c r="L114" s="11">
        <v>50000</v>
      </c>
      <c r="M114" s="11">
        <v>48500</v>
      </c>
      <c r="N114" s="10"/>
      <c r="O114" s="7"/>
    </row>
    <row r="115" spans="1:15" ht="39.75" x14ac:dyDescent="0.35">
      <c r="A115" s="12" t="s">
        <v>111</v>
      </c>
      <c r="B115" s="10">
        <v>1</v>
      </c>
      <c r="C115" s="9"/>
      <c r="D115" s="9"/>
      <c r="E115" s="20">
        <v>1</v>
      </c>
      <c r="F115" s="9"/>
      <c r="G115" s="9"/>
      <c r="H115" s="9"/>
      <c r="I115" s="9"/>
      <c r="J115" s="10">
        <v>1350</v>
      </c>
      <c r="K115" s="10" t="s">
        <v>56</v>
      </c>
      <c r="L115" s="11">
        <v>51800</v>
      </c>
      <c r="M115" s="11">
        <v>51800</v>
      </c>
      <c r="N115" s="10"/>
      <c r="O115" s="7"/>
    </row>
    <row r="116" spans="1:15" x14ac:dyDescent="0.35">
      <c r="A116" s="12" t="s">
        <v>126</v>
      </c>
      <c r="B116" s="10">
        <v>1</v>
      </c>
      <c r="C116" s="9"/>
      <c r="D116" s="9"/>
      <c r="E116" s="20">
        <v>1</v>
      </c>
      <c r="F116" s="9"/>
      <c r="G116" s="9"/>
      <c r="H116" s="9"/>
      <c r="I116" s="9"/>
      <c r="J116" s="10">
        <v>5000</v>
      </c>
      <c r="K116" s="10" t="s">
        <v>56</v>
      </c>
      <c r="L116" s="11">
        <v>158000</v>
      </c>
      <c r="M116" s="11">
        <v>4500</v>
      </c>
      <c r="N116" s="10"/>
      <c r="O116" s="7"/>
    </row>
    <row r="117" spans="1:15" ht="39.75" x14ac:dyDescent="0.35">
      <c r="A117" s="12" t="s">
        <v>130</v>
      </c>
      <c r="B117" s="10">
        <v>1</v>
      </c>
      <c r="C117" s="9"/>
      <c r="D117" s="9"/>
      <c r="E117" s="20">
        <v>1</v>
      </c>
      <c r="F117" s="9"/>
      <c r="G117" s="9"/>
      <c r="H117" s="9"/>
      <c r="I117" s="9"/>
      <c r="J117" s="10">
        <v>150</v>
      </c>
      <c r="K117" s="10" t="s">
        <v>56</v>
      </c>
      <c r="L117" s="11">
        <v>48600</v>
      </c>
      <c r="M117" s="11">
        <v>48600</v>
      </c>
      <c r="N117" s="10"/>
      <c r="O117" s="7"/>
    </row>
    <row r="118" spans="1:15" ht="39.75" x14ac:dyDescent="0.35">
      <c r="A118" s="12" t="s">
        <v>133</v>
      </c>
      <c r="B118" s="9">
        <v>1</v>
      </c>
      <c r="C118" s="9"/>
      <c r="D118" s="9"/>
      <c r="E118" s="9">
        <v>1</v>
      </c>
      <c r="F118" s="9"/>
      <c r="G118" s="9"/>
      <c r="H118" s="9"/>
      <c r="I118" s="9"/>
      <c r="J118" s="10">
        <v>100</v>
      </c>
      <c r="K118" s="10" t="s">
        <v>56</v>
      </c>
      <c r="L118" s="11">
        <v>150000</v>
      </c>
      <c r="M118" s="11">
        <v>149200</v>
      </c>
      <c r="N118" s="10"/>
      <c r="O118" s="7"/>
    </row>
    <row r="119" spans="1:15" ht="39.75" x14ac:dyDescent="0.35">
      <c r="A119" s="12" t="s">
        <v>142</v>
      </c>
      <c r="B119" s="20">
        <v>1</v>
      </c>
      <c r="C119" s="9"/>
      <c r="D119" s="9"/>
      <c r="E119" s="20">
        <v>1</v>
      </c>
      <c r="F119" s="9"/>
      <c r="G119" s="9"/>
      <c r="H119" s="9"/>
      <c r="I119" s="9"/>
      <c r="J119" s="10">
        <v>2500</v>
      </c>
      <c r="K119" s="10" t="s">
        <v>56</v>
      </c>
      <c r="L119" s="11">
        <v>49800</v>
      </c>
      <c r="M119" s="11">
        <v>49800</v>
      </c>
      <c r="N119" s="10"/>
      <c r="O119" s="7"/>
    </row>
    <row r="120" spans="1:15" ht="39.75" x14ac:dyDescent="0.35">
      <c r="A120" s="12" t="s">
        <v>149</v>
      </c>
      <c r="B120" s="20">
        <v>1</v>
      </c>
      <c r="C120" s="9"/>
      <c r="D120" s="9"/>
      <c r="E120" s="20">
        <v>1</v>
      </c>
      <c r="F120" s="9"/>
      <c r="G120" s="9"/>
      <c r="H120" s="9"/>
      <c r="I120" s="9"/>
      <c r="J120" s="10">
        <v>700</v>
      </c>
      <c r="K120" s="10" t="s">
        <v>56</v>
      </c>
      <c r="L120" s="11">
        <v>70000</v>
      </c>
      <c r="M120" s="11"/>
      <c r="N120" s="10" t="s">
        <v>374</v>
      </c>
      <c r="O120" s="7"/>
    </row>
    <row r="121" spans="1:15" x14ac:dyDescent="0.35">
      <c r="A121" s="12" t="s">
        <v>150</v>
      </c>
      <c r="B121" s="9">
        <v>1</v>
      </c>
      <c r="C121" s="9"/>
      <c r="D121" s="9"/>
      <c r="E121" s="9"/>
      <c r="F121" s="9">
        <v>1</v>
      </c>
      <c r="G121" s="9"/>
      <c r="H121" s="9"/>
      <c r="I121" s="9"/>
      <c r="J121" s="10">
        <v>100</v>
      </c>
      <c r="K121" s="10" t="s">
        <v>56</v>
      </c>
      <c r="L121" s="11">
        <v>10520</v>
      </c>
      <c r="M121" s="11">
        <v>10520</v>
      </c>
      <c r="N121" s="10"/>
      <c r="O121" s="7"/>
    </row>
    <row r="122" spans="1:15" x14ac:dyDescent="0.35">
      <c r="A122" s="12" t="s">
        <v>169</v>
      </c>
      <c r="B122" s="25">
        <v>1</v>
      </c>
      <c r="C122" s="25"/>
      <c r="D122" s="25"/>
      <c r="E122" s="25">
        <v>1</v>
      </c>
      <c r="F122" s="25"/>
      <c r="G122" s="25"/>
      <c r="H122" s="25"/>
      <c r="I122" s="25"/>
      <c r="J122" s="10"/>
      <c r="K122" s="10" t="s">
        <v>56</v>
      </c>
      <c r="L122" s="11">
        <v>13200</v>
      </c>
      <c r="M122" s="11">
        <v>13200</v>
      </c>
      <c r="N122" s="10"/>
      <c r="O122" s="7"/>
    </row>
    <row r="123" spans="1:15" x14ac:dyDescent="0.35">
      <c r="A123" s="12" t="s">
        <v>170</v>
      </c>
      <c r="B123" s="25"/>
      <c r="C123" s="25"/>
      <c r="D123" s="25"/>
      <c r="E123" s="25"/>
      <c r="F123" s="25"/>
      <c r="G123" s="25"/>
      <c r="H123" s="25"/>
      <c r="I123" s="25"/>
      <c r="J123" s="10"/>
      <c r="K123" s="10" t="s">
        <v>56</v>
      </c>
      <c r="L123" s="11">
        <v>16000</v>
      </c>
      <c r="M123" s="11">
        <v>10320</v>
      </c>
      <c r="N123" s="10"/>
      <c r="O123" s="7"/>
    </row>
    <row r="124" spans="1:15" x14ac:dyDescent="0.35">
      <c r="A124" s="12" t="s">
        <v>171</v>
      </c>
      <c r="B124" s="25"/>
      <c r="C124" s="25"/>
      <c r="D124" s="25"/>
      <c r="E124" s="25"/>
      <c r="F124" s="25"/>
      <c r="G124" s="25"/>
      <c r="H124" s="25"/>
      <c r="I124" s="25"/>
      <c r="J124" s="10"/>
      <c r="K124" s="10" t="s">
        <v>56</v>
      </c>
      <c r="L124" s="11">
        <v>18000</v>
      </c>
      <c r="M124" s="11">
        <v>0</v>
      </c>
      <c r="N124" s="10"/>
      <c r="O124" s="7"/>
    </row>
    <row r="125" spans="1:15" x14ac:dyDescent="0.35">
      <c r="A125" s="12" t="s">
        <v>61</v>
      </c>
      <c r="B125" s="20">
        <v>1</v>
      </c>
      <c r="C125" s="10"/>
      <c r="D125" s="10"/>
      <c r="E125" s="10">
        <v>1</v>
      </c>
      <c r="F125" s="10"/>
      <c r="G125" s="10"/>
      <c r="H125" s="10"/>
      <c r="I125" s="10"/>
      <c r="J125" s="10">
        <v>715</v>
      </c>
      <c r="K125" s="10" t="s">
        <v>62</v>
      </c>
      <c r="L125" s="11">
        <v>35100</v>
      </c>
      <c r="M125" s="11"/>
      <c r="N125" s="10"/>
      <c r="O125" s="7"/>
    </row>
    <row r="126" spans="1:15" ht="39.75" x14ac:dyDescent="0.35">
      <c r="A126" s="12" t="s">
        <v>76</v>
      </c>
      <c r="B126" s="20">
        <v>1</v>
      </c>
      <c r="C126" s="10"/>
      <c r="D126" s="10"/>
      <c r="E126" s="10">
        <v>1</v>
      </c>
      <c r="F126" s="10"/>
      <c r="G126" s="10"/>
      <c r="H126" s="10"/>
      <c r="I126" s="10"/>
      <c r="J126" s="10">
        <v>5660</v>
      </c>
      <c r="K126" s="10" t="s">
        <v>62</v>
      </c>
      <c r="L126" s="11">
        <v>195775</v>
      </c>
      <c r="M126" s="11"/>
      <c r="N126" s="10"/>
      <c r="O126" s="7"/>
    </row>
    <row r="127" spans="1:15" x14ac:dyDescent="0.35">
      <c r="A127" s="12" t="s">
        <v>108</v>
      </c>
      <c r="B127" s="20">
        <v>1</v>
      </c>
      <c r="C127" s="9"/>
      <c r="D127" s="9"/>
      <c r="E127" s="10">
        <v>1</v>
      </c>
      <c r="F127" s="9"/>
      <c r="G127" s="9"/>
      <c r="H127" s="9"/>
      <c r="I127" s="9"/>
      <c r="J127" s="10">
        <v>2000</v>
      </c>
      <c r="K127" s="10" t="s">
        <v>62</v>
      </c>
      <c r="L127" s="11">
        <v>19860</v>
      </c>
      <c r="M127" s="11"/>
      <c r="N127" s="10"/>
      <c r="O127" s="7"/>
    </row>
    <row r="128" spans="1:15" ht="39.75" x14ac:dyDescent="0.35">
      <c r="A128" s="12" t="s">
        <v>119</v>
      </c>
      <c r="B128" s="20">
        <v>1</v>
      </c>
      <c r="C128" s="9"/>
      <c r="D128" s="9"/>
      <c r="E128" s="10">
        <v>1</v>
      </c>
      <c r="F128" s="9"/>
      <c r="G128" s="9"/>
      <c r="H128" s="9"/>
      <c r="I128" s="9"/>
      <c r="J128" s="10">
        <v>3000</v>
      </c>
      <c r="K128" s="10" t="s">
        <v>62</v>
      </c>
      <c r="L128" s="11">
        <v>54950</v>
      </c>
      <c r="M128" s="11"/>
      <c r="N128" s="10"/>
      <c r="O128" s="7"/>
    </row>
    <row r="129" spans="1:15" ht="39.75" x14ac:dyDescent="0.35">
      <c r="A129" s="12" t="s">
        <v>129</v>
      </c>
      <c r="B129" s="20">
        <v>1</v>
      </c>
      <c r="C129" s="9"/>
      <c r="D129" s="9"/>
      <c r="E129" s="10">
        <v>1</v>
      </c>
      <c r="F129" s="9"/>
      <c r="G129" s="9"/>
      <c r="H129" s="9"/>
      <c r="I129" s="9"/>
      <c r="J129" s="10">
        <v>53</v>
      </c>
      <c r="K129" s="10" t="s">
        <v>62</v>
      </c>
      <c r="L129" s="11">
        <v>14700</v>
      </c>
      <c r="M129" s="11"/>
      <c r="N129" s="10"/>
      <c r="O129" s="7"/>
    </row>
    <row r="130" spans="1:15" x14ac:dyDescent="0.35">
      <c r="A130" s="12" t="s">
        <v>135</v>
      </c>
      <c r="B130" s="20">
        <v>1</v>
      </c>
      <c r="C130" s="9"/>
      <c r="D130" s="9"/>
      <c r="E130" s="10">
        <v>1</v>
      </c>
      <c r="F130" s="9"/>
      <c r="G130" s="9"/>
      <c r="H130" s="9"/>
      <c r="I130" s="9"/>
      <c r="J130" s="10">
        <v>43</v>
      </c>
      <c r="K130" s="10" t="s">
        <v>62</v>
      </c>
      <c r="L130" s="11">
        <v>36000</v>
      </c>
      <c r="M130" s="11"/>
      <c r="N130" s="10"/>
      <c r="O130" s="7"/>
    </row>
    <row r="131" spans="1:15" x14ac:dyDescent="0.35">
      <c r="A131" s="12" t="s">
        <v>68</v>
      </c>
      <c r="B131" s="10">
        <v>1</v>
      </c>
      <c r="C131" s="10"/>
      <c r="D131" s="10"/>
      <c r="E131" s="10">
        <v>1</v>
      </c>
      <c r="F131" s="10"/>
      <c r="G131" s="10"/>
      <c r="H131" s="10"/>
      <c r="I131" s="10"/>
      <c r="J131" s="10">
        <v>140</v>
      </c>
      <c r="K131" s="10" t="s">
        <v>69</v>
      </c>
      <c r="L131" s="11">
        <v>30000</v>
      </c>
      <c r="M131" s="11">
        <v>29960</v>
      </c>
      <c r="N131" s="10"/>
      <c r="O131" s="7"/>
    </row>
    <row r="132" spans="1:15" x14ac:dyDescent="0.35">
      <c r="A132" s="12" t="s">
        <v>70</v>
      </c>
      <c r="B132" s="10">
        <v>1</v>
      </c>
      <c r="C132" s="10"/>
      <c r="D132" s="10"/>
      <c r="E132" s="10">
        <v>1</v>
      </c>
      <c r="F132" s="10"/>
      <c r="G132" s="10"/>
      <c r="H132" s="10"/>
      <c r="I132" s="10"/>
      <c r="J132" s="10">
        <v>69</v>
      </c>
      <c r="K132" s="10" t="s">
        <v>69</v>
      </c>
      <c r="L132" s="11">
        <v>60000</v>
      </c>
      <c r="M132" s="11">
        <v>56790</v>
      </c>
      <c r="N132" s="10"/>
      <c r="O132" s="7"/>
    </row>
    <row r="133" spans="1:15" ht="39.75" x14ac:dyDescent="0.35">
      <c r="A133" s="12" t="s">
        <v>91</v>
      </c>
      <c r="B133" s="10">
        <v>1</v>
      </c>
      <c r="C133" s="9"/>
      <c r="D133" s="9"/>
      <c r="E133" s="10">
        <v>1</v>
      </c>
      <c r="F133" s="9"/>
      <c r="G133" s="9"/>
      <c r="H133" s="9"/>
      <c r="I133" s="9"/>
      <c r="J133" s="10">
        <v>3000</v>
      </c>
      <c r="K133" s="10" t="s">
        <v>69</v>
      </c>
      <c r="L133" s="11">
        <v>10000</v>
      </c>
      <c r="M133" s="11">
        <v>10000</v>
      </c>
      <c r="N133" s="10"/>
      <c r="O133" s="7"/>
    </row>
    <row r="134" spans="1:15" ht="39.75" x14ac:dyDescent="0.35">
      <c r="A134" s="12" t="s">
        <v>93</v>
      </c>
      <c r="B134" s="10">
        <v>1</v>
      </c>
      <c r="C134" s="9"/>
      <c r="D134" s="9"/>
      <c r="E134" s="10">
        <v>1</v>
      </c>
      <c r="F134" s="9"/>
      <c r="G134" s="9"/>
      <c r="H134" s="9"/>
      <c r="I134" s="9"/>
      <c r="J134" s="10">
        <v>80</v>
      </c>
      <c r="K134" s="10" t="s">
        <v>69</v>
      </c>
      <c r="L134" s="11">
        <v>10000</v>
      </c>
      <c r="M134" s="11"/>
      <c r="N134" s="10"/>
      <c r="O134" s="7"/>
    </row>
    <row r="135" spans="1:15" ht="39.75" x14ac:dyDescent="0.35">
      <c r="A135" s="12" t="s">
        <v>94</v>
      </c>
      <c r="B135" s="9">
        <v>1</v>
      </c>
      <c r="C135" s="9"/>
      <c r="D135" s="9"/>
      <c r="E135" s="9">
        <v>1</v>
      </c>
      <c r="F135" s="9"/>
      <c r="G135" s="9"/>
      <c r="H135" s="9"/>
      <c r="I135" s="9"/>
      <c r="J135" s="10">
        <v>80</v>
      </c>
      <c r="K135" s="10" t="s">
        <v>69</v>
      </c>
      <c r="L135" s="11">
        <v>10000</v>
      </c>
      <c r="M135" s="11">
        <v>10000</v>
      </c>
      <c r="N135" s="10"/>
      <c r="O135" s="7"/>
    </row>
    <row r="136" spans="1:15" ht="39.75" x14ac:dyDescent="0.35">
      <c r="A136" s="12" t="s">
        <v>95</v>
      </c>
      <c r="B136" s="20">
        <v>1</v>
      </c>
      <c r="C136" s="9"/>
      <c r="D136" s="9"/>
      <c r="E136" s="20">
        <v>1</v>
      </c>
      <c r="F136" s="9"/>
      <c r="G136" s="9"/>
      <c r="H136" s="9"/>
      <c r="I136" s="9"/>
      <c r="J136" s="10">
        <v>80</v>
      </c>
      <c r="K136" s="10" t="s">
        <v>69</v>
      </c>
      <c r="L136" s="11">
        <v>10000</v>
      </c>
      <c r="M136" s="11">
        <v>10000</v>
      </c>
      <c r="N136" s="10"/>
      <c r="O136" s="7"/>
    </row>
    <row r="137" spans="1:15" x14ac:dyDescent="0.35">
      <c r="A137" s="12" t="s">
        <v>106</v>
      </c>
      <c r="B137" s="20">
        <v>1</v>
      </c>
      <c r="C137" s="9"/>
      <c r="D137" s="9"/>
      <c r="E137" s="20">
        <v>1</v>
      </c>
      <c r="F137" s="9"/>
      <c r="G137" s="9"/>
      <c r="H137" s="9"/>
      <c r="I137" s="9"/>
      <c r="J137" s="10">
        <v>60</v>
      </c>
      <c r="K137" s="10" t="s">
        <v>69</v>
      </c>
      <c r="L137" s="11">
        <v>9750</v>
      </c>
      <c r="M137" s="11"/>
      <c r="N137" s="10"/>
      <c r="O137" s="7"/>
    </row>
    <row r="138" spans="1:15" ht="39.75" x14ac:dyDescent="0.35">
      <c r="A138" s="12" t="s">
        <v>112</v>
      </c>
      <c r="B138" s="9">
        <v>1</v>
      </c>
      <c r="C138" s="9"/>
      <c r="D138" s="9"/>
      <c r="E138" s="9">
        <v>1</v>
      </c>
      <c r="F138" s="9"/>
      <c r="G138" s="9"/>
      <c r="H138" s="9"/>
      <c r="I138" s="9"/>
      <c r="J138" s="10">
        <v>1020</v>
      </c>
      <c r="K138" s="10" t="s">
        <v>69</v>
      </c>
      <c r="L138" s="11">
        <v>15000</v>
      </c>
      <c r="M138" s="11">
        <v>15000</v>
      </c>
      <c r="N138" s="10"/>
      <c r="O138" s="7"/>
    </row>
    <row r="139" spans="1:15" ht="39.75" x14ac:dyDescent="0.35">
      <c r="A139" s="12" t="s">
        <v>114</v>
      </c>
      <c r="B139" s="9">
        <v>1</v>
      </c>
      <c r="C139" s="9"/>
      <c r="D139" s="9"/>
      <c r="E139" s="9">
        <v>1</v>
      </c>
      <c r="F139" s="9"/>
      <c r="G139" s="9"/>
      <c r="H139" s="9"/>
      <c r="I139" s="9"/>
      <c r="J139" s="10">
        <v>546</v>
      </c>
      <c r="K139" s="10" t="s">
        <v>69</v>
      </c>
      <c r="L139" s="11">
        <v>5000</v>
      </c>
      <c r="M139" s="11"/>
      <c r="N139" s="10"/>
      <c r="O139" s="7"/>
    </row>
    <row r="140" spans="1:15" ht="59.25" x14ac:dyDescent="0.35">
      <c r="A140" s="12" t="s">
        <v>115</v>
      </c>
      <c r="B140" s="9">
        <v>1</v>
      </c>
      <c r="C140" s="9"/>
      <c r="D140" s="9"/>
      <c r="E140" s="9">
        <v>1</v>
      </c>
      <c r="F140" s="9"/>
      <c r="G140" s="9"/>
      <c r="H140" s="9"/>
      <c r="I140" s="9"/>
      <c r="J140" s="10">
        <v>48</v>
      </c>
      <c r="K140" s="10" t="s">
        <v>69</v>
      </c>
      <c r="L140" s="11">
        <v>237480</v>
      </c>
      <c r="M140" s="11">
        <v>229080</v>
      </c>
      <c r="N140" s="10"/>
      <c r="O140" s="7"/>
    </row>
    <row r="141" spans="1:15" ht="39.75" x14ac:dyDescent="0.35">
      <c r="A141" s="12" t="s">
        <v>144</v>
      </c>
      <c r="B141" s="9">
        <v>1</v>
      </c>
      <c r="C141" s="9"/>
      <c r="D141" s="9"/>
      <c r="E141" s="9">
        <v>1</v>
      </c>
      <c r="F141" s="9"/>
      <c r="G141" s="9"/>
      <c r="H141" s="9"/>
      <c r="I141" s="9"/>
      <c r="J141" s="10">
        <v>75</v>
      </c>
      <c r="K141" s="10" t="s">
        <v>69</v>
      </c>
      <c r="L141" s="11">
        <v>20000</v>
      </c>
      <c r="M141" s="11">
        <v>20000</v>
      </c>
      <c r="N141" s="10"/>
      <c r="O141" s="7"/>
    </row>
    <row r="142" spans="1:15" x14ac:dyDescent="0.35">
      <c r="A142" s="12" t="s">
        <v>319</v>
      </c>
      <c r="B142" s="60"/>
      <c r="C142" s="60"/>
      <c r="D142" s="60"/>
      <c r="E142" s="60"/>
      <c r="F142" s="60"/>
      <c r="G142" s="60"/>
      <c r="H142" s="60"/>
      <c r="I142" s="60"/>
      <c r="J142" s="10"/>
      <c r="K142" s="10" t="s">
        <v>315</v>
      </c>
      <c r="L142" s="11">
        <v>30000</v>
      </c>
      <c r="M142" s="11">
        <v>30000</v>
      </c>
      <c r="N142" s="10"/>
      <c r="O142" s="7"/>
    </row>
    <row r="143" spans="1:15" ht="59.25" x14ac:dyDescent="0.35">
      <c r="A143" s="12" t="s">
        <v>323</v>
      </c>
      <c r="B143" s="60"/>
      <c r="C143" s="60"/>
      <c r="D143" s="60"/>
      <c r="E143" s="60"/>
      <c r="F143" s="60"/>
      <c r="G143" s="60"/>
      <c r="H143" s="60"/>
      <c r="I143" s="60"/>
      <c r="J143" s="10"/>
      <c r="K143" s="10" t="s">
        <v>315</v>
      </c>
      <c r="L143" s="11">
        <v>3000</v>
      </c>
      <c r="M143" s="11">
        <v>3000</v>
      </c>
      <c r="N143" s="10"/>
      <c r="O143" s="7"/>
    </row>
    <row r="144" spans="1:15" x14ac:dyDescent="0.35">
      <c r="A144" s="12" t="s">
        <v>324</v>
      </c>
      <c r="B144" s="60"/>
      <c r="C144" s="60"/>
      <c r="D144" s="60"/>
      <c r="E144" s="60"/>
      <c r="F144" s="60"/>
      <c r="G144" s="60"/>
      <c r="H144" s="60"/>
      <c r="I144" s="60"/>
      <c r="J144" s="10"/>
      <c r="K144" s="10" t="s">
        <v>315</v>
      </c>
      <c r="L144" s="11">
        <v>2500</v>
      </c>
      <c r="M144" s="11">
        <v>2500</v>
      </c>
      <c r="N144" s="10"/>
      <c r="O144" s="7"/>
    </row>
    <row r="145" spans="1:15" ht="39.75" x14ac:dyDescent="0.35">
      <c r="A145" s="12" t="s">
        <v>326</v>
      </c>
      <c r="B145" s="60"/>
      <c r="C145" s="60"/>
      <c r="D145" s="60"/>
      <c r="E145" s="60"/>
      <c r="F145" s="60"/>
      <c r="G145" s="60"/>
      <c r="H145" s="60"/>
      <c r="I145" s="60"/>
      <c r="J145" s="10"/>
      <c r="K145" s="10" t="s">
        <v>315</v>
      </c>
      <c r="L145" s="11">
        <v>100000</v>
      </c>
      <c r="M145" s="11">
        <v>100000</v>
      </c>
      <c r="N145" s="10"/>
      <c r="O145" s="7"/>
    </row>
    <row r="146" spans="1:15" ht="39.75" x14ac:dyDescent="0.35">
      <c r="A146" s="12" t="s">
        <v>314</v>
      </c>
      <c r="B146" s="60"/>
      <c r="C146" s="60"/>
      <c r="D146" s="60"/>
      <c r="E146" s="60"/>
      <c r="F146" s="60"/>
      <c r="G146" s="60"/>
      <c r="H146" s="60"/>
      <c r="I146" s="60"/>
      <c r="J146" s="10"/>
      <c r="K146" s="10" t="s">
        <v>315</v>
      </c>
      <c r="L146" s="11">
        <v>5300</v>
      </c>
      <c r="M146" s="11">
        <v>5300</v>
      </c>
      <c r="N146" s="10"/>
      <c r="O146" s="7"/>
    </row>
    <row r="147" spans="1:15" x14ac:dyDescent="0.35">
      <c r="A147" s="12" t="s">
        <v>316</v>
      </c>
      <c r="B147" s="60"/>
      <c r="C147" s="60"/>
      <c r="D147" s="60"/>
      <c r="E147" s="60"/>
      <c r="F147" s="60"/>
      <c r="G147" s="60"/>
      <c r="H147" s="60"/>
      <c r="I147" s="60"/>
      <c r="J147" s="10"/>
      <c r="K147" s="10" t="s">
        <v>315</v>
      </c>
      <c r="L147" s="11">
        <v>8500</v>
      </c>
      <c r="M147" s="11">
        <v>8500</v>
      </c>
      <c r="N147" s="10"/>
      <c r="O147" s="7"/>
    </row>
    <row r="148" spans="1:15" x14ac:dyDescent="0.35">
      <c r="A148" s="12" t="s">
        <v>317</v>
      </c>
      <c r="B148" s="60"/>
      <c r="C148" s="60"/>
      <c r="D148" s="60"/>
      <c r="E148" s="60"/>
      <c r="F148" s="60"/>
      <c r="G148" s="60"/>
      <c r="H148" s="60"/>
      <c r="I148" s="60"/>
      <c r="J148" s="10"/>
      <c r="K148" s="10" t="s">
        <v>315</v>
      </c>
      <c r="L148" s="11">
        <v>10000</v>
      </c>
      <c r="M148" s="11">
        <v>10000</v>
      </c>
      <c r="N148" s="10"/>
      <c r="O148" s="7"/>
    </row>
    <row r="149" spans="1:15" x14ac:dyDescent="0.35">
      <c r="A149" s="12" t="s">
        <v>318</v>
      </c>
      <c r="B149" s="60"/>
      <c r="C149" s="60"/>
      <c r="D149" s="60"/>
      <c r="E149" s="60"/>
      <c r="F149" s="60"/>
      <c r="G149" s="60"/>
      <c r="H149" s="60"/>
      <c r="I149" s="60"/>
      <c r="J149" s="10"/>
      <c r="K149" s="10" t="s">
        <v>315</v>
      </c>
      <c r="L149" s="11">
        <v>8000</v>
      </c>
      <c r="M149" s="11">
        <v>8000</v>
      </c>
      <c r="N149" s="10"/>
      <c r="O149" s="7"/>
    </row>
    <row r="150" spans="1:15" x14ac:dyDescent="0.35">
      <c r="A150" s="12"/>
      <c r="B150" s="65"/>
      <c r="C150" s="65"/>
      <c r="D150" s="65"/>
      <c r="E150" s="65"/>
      <c r="F150" s="65"/>
      <c r="G150" s="65"/>
      <c r="H150" s="65"/>
      <c r="I150" s="65"/>
      <c r="J150" s="10"/>
      <c r="K150" s="10"/>
      <c r="L150" s="11"/>
      <c r="M150" s="11"/>
      <c r="N150" s="10"/>
      <c r="O150" s="7"/>
    </row>
    <row r="151" spans="1:15" x14ac:dyDescent="0.35">
      <c r="A151" s="12"/>
      <c r="B151" s="65"/>
      <c r="C151" s="65"/>
      <c r="D151" s="65"/>
      <c r="E151" s="65"/>
      <c r="F151" s="65"/>
      <c r="G151" s="65"/>
      <c r="H151" s="65"/>
      <c r="I151" s="65"/>
      <c r="J151" s="10"/>
      <c r="K151" s="10"/>
      <c r="L151" s="11"/>
      <c r="M151" s="11"/>
      <c r="N151" s="10"/>
      <c r="O151" s="7"/>
    </row>
    <row r="152" spans="1:15" x14ac:dyDescent="0.35">
      <c r="A152" s="12"/>
      <c r="B152" s="65"/>
      <c r="C152" s="65"/>
      <c r="D152" s="65"/>
      <c r="E152" s="65"/>
      <c r="F152" s="65"/>
      <c r="G152" s="65"/>
      <c r="H152" s="65"/>
      <c r="I152" s="65"/>
      <c r="J152" s="10"/>
      <c r="K152" s="10"/>
      <c r="L152" s="11"/>
      <c r="M152" s="11"/>
      <c r="N152" s="10"/>
      <c r="O152" s="7"/>
    </row>
    <row r="153" spans="1:15" x14ac:dyDescent="0.35">
      <c r="A153" s="12"/>
      <c r="B153" s="65"/>
      <c r="C153" s="65"/>
      <c r="D153" s="65"/>
      <c r="E153" s="65"/>
      <c r="F153" s="65"/>
      <c r="G153" s="65"/>
      <c r="H153" s="65"/>
      <c r="I153" s="65"/>
      <c r="J153" s="10"/>
      <c r="K153" s="10"/>
      <c r="L153" s="11"/>
      <c r="M153" s="11"/>
      <c r="N153" s="10"/>
      <c r="O153" s="7"/>
    </row>
    <row r="154" spans="1:15" x14ac:dyDescent="0.35">
      <c r="A154" s="12"/>
      <c r="B154" s="65"/>
      <c r="C154" s="65"/>
      <c r="D154" s="65"/>
      <c r="E154" s="65"/>
      <c r="F154" s="65"/>
      <c r="G154" s="65"/>
      <c r="H154" s="65"/>
      <c r="I154" s="65"/>
      <c r="J154" s="10"/>
      <c r="K154" s="10"/>
      <c r="L154" s="11"/>
      <c r="M154" s="11"/>
      <c r="N154" s="10"/>
      <c r="O154" s="7"/>
    </row>
    <row r="155" spans="1:15" x14ac:dyDescent="0.35">
      <c r="A155" s="12"/>
      <c r="B155" s="60"/>
      <c r="C155" s="60"/>
      <c r="D155" s="60"/>
      <c r="E155" s="60"/>
      <c r="F155" s="60"/>
      <c r="G155" s="60"/>
      <c r="H155" s="60"/>
      <c r="I155" s="60"/>
      <c r="J155" s="10"/>
      <c r="K155" s="10"/>
      <c r="L155" s="11"/>
      <c r="M155" s="11"/>
      <c r="N155" s="10"/>
      <c r="O155" s="7"/>
    </row>
    <row r="156" spans="1:15" x14ac:dyDescent="0.35">
      <c r="A156" s="12"/>
      <c r="B156" s="60"/>
      <c r="C156" s="60"/>
      <c r="D156" s="60"/>
      <c r="E156" s="60"/>
      <c r="F156" s="60"/>
      <c r="G156" s="60"/>
      <c r="H156" s="60"/>
      <c r="I156" s="60"/>
      <c r="J156" s="10"/>
      <c r="K156" s="10"/>
      <c r="L156" s="11"/>
      <c r="M156" s="11"/>
      <c r="N156" s="10"/>
      <c r="O156" s="7"/>
    </row>
    <row r="157" spans="1:15" x14ac:dyDescent="0.35">
      <c r="A157" s="14"/>
      <c r="B157" s="16"/>
      <c r="C157" s="16"/>
      <c r="D157" s="16"/>
      <c r="E157" s="16"/>
      <c r="F157" s="16"/>
      <c r="G157" s="16"/>
      <c r="H157" s="16"/>
      <c r="I157" s="16"/>
      <c r="J157" s="14"/>
      <c r="K157" s="14"/>
      <c r="L157" s="15">
        <f>SUM(L14:L149)</f>
        <v>5107441</v>
      </c>
      <c r="M157" s="15">
        <f>SUM(M14:M156)</f>
        <v>2903810.62</v>
      </c>
      <c r="N157" s="14"/>
    </row>
    <row r="158" spans="1:15" x14ac:dyDescent="0.35">
      <c r="A158" s="4">
        <v>125</v>
      </c>
      <c r="B158" s="4">
        <f>SUM(B14:B141)</f>
        <v>105</v>
      </c>
      <c r="C158" s="4">
        <f t="shared" ref="C158:I158" si="0">SUM(C14:C141)</f>
        <v>8</v>
      </c>
      <c r="D158" s="4">
        <f t="shared" si="0"/>
        <v>2</v>
      </c>
      <c r="E158" s="4">
        <f t="shared" si="0"/>
        <v>87</v>
      </c>
      <c r="F158" s="4">
        <f t="shared" si="0"/>
        <v>20</v>
      </c>
      <c r="G158" s="4">
        <f t="shared" si="0"/>
        <v>3</v>
      </c>
      <c r="H158" s="4">
        <f t="shared" si="0"/>
        <v>8</v>
      </c>
      <c r="I158" s="4">
        <f t="shared" si="0"/>
        <v>2</v>
      </c>
    </row>
    <row r="159" spans="1:15" x14ac:dyDescent="0.35">
      <c r="A159" s="24">
        <f>SUM(B159:D159)</f>
        <v>92</v>
      </c>
      <c r="B159" s="24">
        <f>SUM(B158*100)/A158</f>
        <v>84</v>
      </c>
      <c r="C159" s="24">
        <f>SUM(C158*100)/A158</f>
        <v>6.4</v>
      </c>
      <c r="D159" s="24">
        <f>SUM(D158*100)/A158</f>
        <v>1.6</v>
      </c>
    </row>
    <row r="160" spans="1:15" x14ac:dyDescent="0.35">
      <c r="B160" s="14">
        <v>1</v>
      </c>
      <c r="C160" s="14">
        <v>2</v>
      </c>
      <c r="D160" s="14">
        <v>3</v>
      </c>
      <c r="E160" s="20">
        <v>1.1000000000000001</v>
      </c>
      <c r="F160" s="20">
        <v>1.2</v>
      </c>
      <c r="G160" s="20">
        <v>1.3</v>
      </c>
      <c r="H160" s="20">
        <v>2.1</v>
      </c>
      <c r="I160" s="20">
        <v>3.1</v>
      </c>
    </row>
  </sheetData>
  <mergeCells count="9">
    <mergeCell ref="A1:Z1"/>
    <mergeCell ref="B12:D12"/>
    <mergeCell ref="E12:I12"/>
    <mergeCell ref="A12:A13"/>
    <mergeCell ref="J12:J13"/>
    <mergeCell ref="K12:K13"/>
    <mergeCell ref="L12:L13"/>
    <mergeCell ref="M12:M13"/>
    <mergeCell ref="N12:N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Cluster นศ. 3 หน่วยงาน </vt:lpstr>
      <vt:lpstr>30%</vt:lpstr>
      <vt:lpstr>20%</vt:lpstr>
      <vt:lpstr>แผน 66</vt:lpstr>
      <vt:lpstr>แผน 66 data</vt:lpstr>
      <vt:lpstr>จัดสรร cluster</vt:lpstr>
      <vt:lpstr>จัดสรร สโมสร นศ</vt:lpstr>
      <vt:lpstr>ผล 65</vt:lpstr>
    </vt:vector>
  </TitlesOfParts>
  <Company>Maejo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Praphaphan</dc:creator>
  <cp:lastModifiedBy>Planning</cp:lastModifiedBy>
  <dcterms:created xsi:type="dcterms:W3CDTF">2022-09-14T07:17:07Z</dcterms:created>
  <dcterms:modified xsi:type="dcterms:W3CDTF">2022-12-02T09:32:25Z</dcterms:modified>
</cp:coreProperties>
</file>