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wanna\Downloads\"/>
    </mc:Choice>
  </mc:AlternateContent>
  <bookViews>
    <workbookView xWindow="0" yWindow="0" windowWidth="23040" windowHeight="9096" activeTab="2"/>
  </bookViews>
  <sheets>
    <sheet name="พิจารณา 10%" sheetId="3" r:id="rId1"/>
    <sheet name="รายรับ 67" sheetId="1" r:id="rId2"/>
    <sheet name="ร่าง 67" sheetId="2" r:id="rId3"/>
  </sheets>
  <externalReferences>
    <externalReference r:id="rId4"/>
  </externalReferences>
  <definedNames>
    <definedName name="_Fill" localSheetId="1" hidden="1">#REF!</definedName>
    <definedName name="_Fill" hidden="1">#REF!</definedName>
    <definedName name="_xlnm.Print_Area" localSheetId="1">#REF!</definedName>
    <definedName name="_xlnm.Print_Area">#REF!</definedName>
    <definedName name="PRINT_AREA_MI" localSheetId="1">#REF!</definedName>
    <definedName name="PRINT_AREA_MI">#REF!</definedName>
    <definedName name="Slicer_หน่วยงาน">#N/A</definedName>
    <definedName name="Slicer_หน่วยงาน1">#N/A</definedName>
    <definedName name="Slicer_หน่วยงาน2">#N/A</definedName>
    <definedName name="เงินเงิน" localSheetId="1">#REF!</definedName>
    <definedName name="เงินเงิน">#REF!</definedName>
    <definedName name="เงินประจำตำแหน่ง" localSheetId="1">#REF!</definedName>
    <definedName name="เงินประจำตำแหน่ง">#REF!</definedName>
    <definedName name="แผนงานจัดการศึกษาระดับอุดมศึกษา" localSheetId="1">[1]สัตวศาสตร์!#REF!</definedName>
    <definedName name="แผนงานจัดการศึกษาระดับอุดมศึกษา">[1]สัตวศาสตร์!#REF!</definedName>
    <definedName name="ยุทธ" localSheetId="1">#REF!</definedName>
    <definedName name="ยุทธ">#REF!</definedName>
    <definedName name="ววววววว" localSheetId="1" hidden="1">#REF!</definedName>
    <definedName name="ววววววว" hidden="1">#REF!</definedName>
    <definedName name="สรุปวิ" localSheetId="1">#REF!</definedName>
    <definedName name="สรุปวิ">#REF!</definedName>
    <definedName name="สสส" localSheetId="1" hidden="1">#REF!</definedName>
    <definedName name="สสส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C41" i="3"/>
  <c r="D4" i="3"/>
  <c r="D3" i="3"/>
  <c r="C2" i="3"/>
  <c r="D2" i="3" s="1"/>
  <c r="C9" i="3" s="1"/>
  <c r="B2" i="3"/>
  <c r="B36" i="2"/>
  <c r="C12" i="3" l="1"/>
  <c r="C11" i="3"/>
  <c r="C10" i="3"/>
  <c r="C22" i="3" l="1"/>
  <c r="C42" i="3" s="1"/>
  <c r="C19" i="3"/>
  <c r="C14" i="3"/>
  <c r="C15" i="3" s="1"/>
  <c r="C1" i="2"/>
  <c r="C2" i="2" s="1"/>
  <c r="C7" i="2" s="1"/>
  <c r="C12" i="2" s="1"/>
  <c r="E46" i="1"/>
  <c r="N43" i="1"/>
  <c r="M43" i="1"/>
  <c r="L43" i="1"/>
  <c r="I43" i="1"/>
  <c r="H43" i="1"/>
  <c r="G43" i="1"/>
  <c r="N42" i="1"/>
  <c r="M42" i="1"/>
  <c r="L42" i="1"/>
  <c r="I42" i="1"/>
  <c r="H42" i="1"/>
  <c r="G42" i="1"/>
  <c r="C16" i="2" l="1"/>
  <c r="C13" i="2"/>
  <c r="C19" i="2"/>
  <c r="B38" i="2" s="1"/>
  <c r="D35" i="3"/>
  <c r="D31" i="3"/>
  <c r="D27" i="3"/>
  <c r="D38" i="3"/>
  <c r="D34" i="3"/>
  <c r="D30" i="3"/>
  <c r="D26" i="3"/>
  <c r="D42" i="3"/>
  <c r="D37" i="3"/>
  <c r="D33" i="3"/>
  <c r="D29" i="3"/>
  <c r="D25" i="3"/>
  <c r="D36" i="3"/>
  <c r="D32" i="3"/>
  <c r="D28" i="3"/>
  <c r="D24" i="3"/>
  <c r="C3" i="2"/>
  <c r="C4" i="2"/>
  <c r="N19" i="1"/>
  <c r="M19" i="1"/>
  <c r="L19" i="1"/>
  <c r="N18" i="1"/>
  <c r="M18" i="1"/>
  <c r="L18" i="1"/>
  <c r="I18" i="1"/>
  <c r="I19" i="1"/>
  <c r="H19" i="1"/>
  <c r="G19" i="1"/>
  <c r="N37" i="1"/>
  <c r="M37" i="1"/>
  <c r="L37" i="1"/>
  <c r="I37" i="1"/>
  <c r="H38" i="1"/>
  <c r="H37" i="1"/>
  <c r="G38" i="1"/>
  <c r="G37" i="1"/>
  <c r="G34" i="1"/>
  <c r="G33" i="1"/>
  <c r="G30" i="1"/>
  <c r="C35" i="2" l="1"/>
  <c r="C31" i="2"/>
  <c r="C27" i="2"/>
  <c r="C23" i="2"/>
  <c r="C33" i="2"/>
  <c r="C25" i="2"/>
  <c r="C32" i="2"/>
  <c r="C24" i="2"/>
  <c r="C34" i="2"/>
  <c r="C30" i="2"/>
  <c r="C26" i="2"/>
  <c r="C22" i="2"/>
  <c r="C29" i="2"/>
  <c r="C21" i="2"/>
  <c r="C28" i="2"/>
  <c r="B17" i="2"/>
  <c r="B18" i="2"/>
  <c r="O48" i="1"/>
  <c r="J48" i="1"/>
  <c r="D48" i="1"/>
  <c r="C48" i="1"/>
  <c r="B48" i="1"/>
  <c r="E48" i="1" s="1"/>
  <c r="O47" i="1"/>
  <c r="J47" i="1"/>
  <c r="D47" i="1"/>
  <c r="C47" i="1"/>
  <c r="B47" i="1"/>
  <c r="E47" i="1" s="1"/>
  <c r="O46" i="1"/>
  <c r="J46" i="1"/>
  <c r="D46" i="1"/>
  <c r="C46" i="1"/>
  <c r="B46" i="1"/>
  <c r="O27" i="1"/>
  <c r="J27" i="1"/>
  <c r="D27" i="1"/>
  <c r="C27" i="1"/>
  <c r="B27" i="1"/>
  <c r="E27" i="1" s="1"/>
  <c r="O26" i="1"/>
  <c r="J26" i="1"/>
  <c r="E26" i="1"/>
  <c r="D26" i="1"/>
  <c r="C26" i="1"/>
  <c r="B26" i="1"/>
  <c r="L25" i="1"/>
  <c r="G25" i="1"/>
  <c r="J25" i="1" s="1"/>
  <c r="D25" i="1"/>
  <c r="C25" i="1"/>
  <c r="N24" i="1"/>
  <c r="M24" i="1"/>
  <c r="I24" i="1"/>
  <c r="J24" i="1" s="1"/>
  <c r="H24" i="1"/>
  <c r="G24" i="1"/>
  <c r="D24" i="1"/>
  <c r="C24" i="1"/>
  <c r="N15" i="1"/>
  <c r="M15" i="1"/>
  <c r="L15" i="1"/>
  <c r="O15" i="1" s="1"/>
  <c r="I15" i="1"/>
  <c r="H15" i="1"/>
  <c r="G15" i="1"/>
  <c r="C15" i="1"/>
  <c r="B15" i="1"/>
  <c r="N14" i="1"/>
  <c r="M14" i="1"/>
  <c r="O14" i="1" s="1"/>
  <c r="L14" i="1"/>
  <c r="I14" i="1"/>
  <c r="H14" i="1"/>
  <c r="G14" i="1"/>
  <c r="C14" i="1"/>
  <c r="B14" i="1"/>
  <c r="N13" i="1"/>
  <c r="M13" i="1"/>
  <c r="O13" i="1" s="1"/>
  <c r="L13" i="1"/>
  <c r="I13" i="1"/>
  <c r="H13" i="1"/>
  <c r="G13" i="1"/>
  <c r="C13" i="1"/>
  <c r="B13" i="1"/>
  <c r="N12" i="1"/>
  <c r="M12" i="1"/>
  <c r="O12" i="1" s="1"/>
  <c r="L12" i="1"/>
  <c r="H12" i="1"/>
  <c r="G12" i="1"/>
  <c r="C12" i="1"/>
  <c r="O7" i="1"/>
  <c r="J7" i="1"/>
  <c r="D7" i="1"/>
  <c r="C7" i="1"/>
  <c r="B7" i="1"/>
  <c r="E7" i="1" s="1"/>
  <c r="O6" i="1"/>
  <c r="J6" i="1"/>
  <c r="E6" i="1"/>
  <c r="D6" i="1"/>
  <c r="C6" i="1"/>
  <c r="B6" i="1"/>
  <c r="O5" i="1"/>
  <c r="J5" i="1"/>
  <c r="D5" i="1"/>
  <c r="C5" i="1"/>
  <c r="C4" i="1" s="1"/>
  <c r="B5" i="1"/>
  <c r="N4" i="1"/>
  <c r="M4" i="1"/>
  <c r="L4" i="1"/>
  <c r="O4" i="1" s="1"/>
  <c r="I4" i="1"/>
  <c r="H4" i="1"/>
  <c r="G4" i="1"/>
  <c r="J4" i="1" s="1"/>
  <c r="D4" i="1"/>
  <c r="D15" i="1" l="1"/>
  <c r="J15" i="1"/>
  <c r="D19" i="1"/>
  <c r="D13" i="1"/>
  <c r="I17" i="1"/>
  <c r="I21" i="1" s="1"/>
  <c r="I12" i="1"/>
  <c r="J13" i="1"/>
  <c r="E13" i="1"/>
  <c r="L21" i="1"/>
  <c r="E15" i="1"/>
  <c r="D14" i="1"/>
  <c r="O25" i="1"/>
  <c r="L24" i="1"/>
  <c r="O24" i="1" s="1"/>
  <c r="J14" i="1"/>
  <c r="G23" i="1"/>
  <c r="E5" i="1"/>
  <c r="B4" i="1"/>
  <c r="E4" i="1" s="1"/>
  <c r="B12" i="1"/>
  <c r="H21" i="1"/>
  <c r="E14" i="1"/>
  <c r="B25" i="1"/>
  <c r="L17" i="1"/>
  <c r="O18" i="1"/>
  <c r="L23" i="1"/>
  <c r="M17" i="1"/>
  <c r="M22" i="1"/>
  <c r="M30" i="1" s="1"/>
  <c r="M38" i="1" s="1"/>
  <c r="M23" i="1"/>
  <c r="M31" i="1" s="1"/>
  <c r="M39" i="1" s="1"/>
  <c r="M21" i="1"/>
  <c r="M29" i="1" s="1"/>
  <c r="G17" i="1"/>
  <c r="N17" i="1"/>
  <c r="G18" i="1"/>
  <c r="N22" i="1"/>
  <c r="N30" i="1" s="1"/>
  <c r="N38" i="1" s="1"/>
  <c r="N23" i="1"/>
  <c r="N31" i="1" s="1"/>
  <c r="N39" i="1" s="1"/>
  <c r="H17" i="1"/>
  <c r="H18" i="1"/>
  <c r="H23" i="1"/>
  <c r="N35" i="1" l="1"/>
  <c r="N50" i="1" s="1"/>
  <c r="I29" i="1"/>
  <c r="N34" i="1"/>
  <c r="N49" i="1"/>
  <c r="M34" i="1"/>
  <c r="M49" i="1" s="1"/>
  <c r="M35" i="1"/>
  <c r="M50" i="1" s="1"/>
  <c r="C23" i="1"/>
  <c r="H31" i="1"/>
  <c r="H39" i="1" s="1"/>
  <c r="C21" i="1"/>
  <c r="H29" i="1"/>
  <c r="O21" i="1"/>
  <c r="L29" i="1"/>
  <c r="J18" i="1"/>
  <c r="B18" i="1"/>
  <c r="C18" i="1"/>
  <c r="E25" i="1"/>
  <c r="B24" i="1"/>
  <c r="E24" i="1" s="1"/>
  <c r="J12" i="1"/>
  <c r="H16" i="1"/>
  <c r="H20" i="1" s="1"/>
  <c r="C17" i="1"/>
  <c r="G16" i="1"/>
  <c r="B17" i="1"/>
  <c r="J17" i="1"/>
  <c r="M16" i="1"/>
  <c r="M20" i="1" s="1"/>
  <c r="G21" i="1"/>
  <c r="I23" i="1"/>
  <c r="J23" i="1" s="1"/>
  <c r="D18" i="1"/>
  <c r="I22" i="1"/>
  <c r="O17" i="1"/>
  <c r="L16" i="1"/>
  <c r="N16" i="1"/>
  <c r="N20" i="1" s="1"/>
  <c r="N21" i="1"/>
  <c r="N29" i="1" s="1"/>
  <c r="O23" i="1"/>
  <c r="L31" i="1"/>
  <c r="L39" i="1" s="1"/>
  <c r="L22" i="1"/>
  <c r="G22" i="1"/>
  <c r="D17" i="1"/>
  <c r="I16" i="1"/>
  <c r="I20" i="1" s="1"/>
  <c r="G31" i="1"/>
  <c r="B23" i="1"/>
  <c r="C19" i="1"/>
  <c r="J19" i="1"/>
  <c r="B19" i="1"/>
  <c r="M36" i="1"/>
  <c r="M33" i="1"/>
  <c r="M28" i="1"/>
  <c r="O19" i="1"/>
  <c r="H22" i="1"/>
  <c r="D12" i="1"/>
  <c r="E19" i="1" l="1"/>
  <c r="R6" i="1"/>
  <c r="Q6" i="1"/>
  <c r="G39" i="1"/>
  <c r="G35" i="1"/>
  <c r="O39" i="1"/>
  <c r="L35" i="1"/>
  <c r="O35" i="1" s="1"/>
  <c r="O31" i="1"/>
  <c r="E17" i="1"/>
  <c r="B16" i="1"/>
  <c r="E18" i="1"/>
  <c r="D16" i="1"/>
  <c r="D20" i="1" s="1"/>
  <c r="J21" i="1"/>
  <c r="G29" i="1"/>
  <c r="B21" i="1"/>
  <c r="E21" i="1" s="1"/>
  <c r="C16" i="1"/>
  <c r="C20" i="1" s="1"/>
  <c r="E12" i="1"/>
  <c r="C31" i="1"/>
  <c r="H50" i="1"/>
  <c r="C50" i="1" s="1"/>
  <c r="C39" i="1"/>
  <c r="H35" i="1"/>
  <c r="C35" i="1" s="1"/>
  <c r="D21" i="1"/>
  <c r="O22" i="1"/>
  <c r="L30" i="1"/>
  <c r="L38" i="1" s="1"/>
  <c r="L33" i="1"/>
  <c r="L28" i="1"/>
  <c r="O29" i="1"/>
  <c r="B31" i="1"/>
  <c r="I30" i="1"/>
  <c r="I38" i="1" s="1"/>
  <c r="D22" i="1"/>
  <c r="H30" i="1"/>
  <c r="C22" i="1"/>
  <c r="C29" i="1"/>
  <c r="H33" i="1"/>
  <c r="N36" i="1"/>
  <c r="N28" i="1"/>
  <c r="N33" i="1"/>
  <c r="N32" i="1" s="1"/>
  <c r="I31" i="1"/>
  <c r="D23" i="1"/>
  <c r="E23" i="1" s="1"/>
  <c r="J16" i="1"/>
  <c r="G20" i="1"/>
  <c r="J20" i="1" s="1"/>
  <c r="M32" i="1"/>
  <c r="M41" i="1" s="1"/>
  <c r="J22" i="1"/>
  <c r="B22" i="1"/>
  <c r="O16" i="1"/>
  <c r="L20" i="1"/>
  <c r="O20" i="1" s="1"/>
  <c r="R4" i="1"/>
  <c r="D29" i="1"/>
  <c r="I33" i="1"/>
  <c r="S4" i="1"/>
  <c r="L50" i="1" l="1"/>
  <c r="O50" i="1" s="1"/>
  <c r="N41" i="1"/>
  <c r="N40" i="1" s="1"/>
  <c r="J31" i="1"/>
  <c r="I39" i="1"/>
  <c r="D39" i="1" s="1"/>
  <c r="M44" i="1"/>
  <c r="M45" i="1"/>
  <c r="M40" i="1"/>
  <c r="O37" i="1"/>
  <c r="H49" i="1"/>
  <c r="C49" i="1" s="1"/>
  <c r="H34" i="1"/>
  <c r="C34" i="1" s="1"/>
  <c r="C30" i="1"/>
  <c r="C28" i="1" s="1"/>
  <c r="C38" i="1"/>
  <c r="R5" i="1"/>
  <c r="O30" i="1"/>
  <c r="O38" i="1"/>
  <c r="L34" i="1"/>
  <c r="O34" i="1" s="1"/>
  <c r="J35" i="1"/>
  <c r="B35" i="1"/>
  <c r="I28" i="1"/>
  <c r="H32" i="1"/>
  <c r="C33" i="1"/>
  <c r="D33" i="1"/>
  <c r="J30" i="1"/>
  <c r="B30" i="1"/>
  <c r="E30" i="1" s="1"/>
  <c r="G49" i="1"/>
  <c r="Q5" i="1"/>
  <c r="H36" i="1"/>
  <c r="C37" i="1"/>
  <c r="D30" i="1"/>
  <c r="D38" i="1"/>
  <c r="I34" i="1"/>
  <c r="D34" i="1" s="1"/>
  <c r="S5" i="1"/>
  <c r="D37" i="1"/>
  <c r="I36" i="1"/>
  <c r="E22" i="1"/>
  <c r="D31" i="1"/>
  <c r="E31" i="1" s="1"/>
  <c r="I35" i="1"/>
  <c r="D35" i="1" s="1"/>
  <c r="S6" i="1"/>
  <c r="J39" i="1"/>
  <c r="B39" i="1"/>
  <c r="O28" i="1"/>
  <c r="E16" i="1"/>
  <c r="B20" i="1"/>
  <c r="E20" i="1" s="1"/>
  <c r="H28" i="1"/>
  <c r="G50" i="1"/>
  <c r="O33" i="1"/>
  <c r="J29" i="1"/>
  <c r="B29" i="1"/>
  <c r="G28" i="1"/>
  <c r="Q4" i="1"/>
  <c r="N44" i="1" l="1"/>
  <c r="N45" i="1"/>
  <c r="C32" i="1"/>
  <c r="L32" i="1"/>
  <c r="O32" i="1" s="1"/>
  <c r="I49" i="1"/>
  <c r="D49" i="1" s="1"/>
  <c r="D28" i="1"/>
  <c r="C36" i="1"/>
  <c r="J28" i="1"/>
  <c r="B50" i="1"/>
  <c r="I32" i="1"/>
  <c r="I41" i="1" s="1"/>
  <c r="L36" i="1"/>
  <c r="J37" i="1"/>
  <c r="B37" i="1"/>
  <c r="G36" i="1"/>
  <c r="J36" i="1" s="1"/>
  <c r="H41" i="1"/>
  <c r="E39" i="1"/>
  <c r="I50" i="1"/>
  <c r="D50" i="1" s="1"/>
  <c r="D32" i="1"/>
  <c r="E29" i="1"/>
  <c r="B28" i="1"/>
  <c r="J34" i="1"/>
  <c r="B34" i="1"/>
  <c r="E34" i="1" s="1"/>
  <c r="J38" i="1"/>
  <c r="B38" i="1"/>
  <c r="E38" i="1" s="1"/>
  <c r="L49" i="1"/>
  <c r="O49" i="1" s="1"/>
  <c r="J33" i="1"/>
  <c r="B33" i="1"/>
  <c r="G32" i="1"/>
  <c r="J32" i="1" s="1"/>
  <c r="D36" i="1"/>
  <c r="E35" i="1"/>
  <c r="J49" i="1" l="1"/>
  <c r="E28" i="1"/>
  <c r="J50" i="1"/>
  <c r="E50" i="1"/>
  <c r="C42" i="1"/>
  <c r="C41" i="1"/>
  <c r="C40" i="1" s="1"/>
  <c r="H40" i="1"/>
  <c r="H44" i="1"/>
  <c r="C44" i="1" s="1"/>
  <c r="C43" i="1"/>
  <c r="D41" i="1"/>
  <c r="D40" i="1" s="1"/>
  <c r="I44" i="1"/>
  <c r="D44" i="1" s="1"/>
  <c r="D43" i="1"/>
  <c r="D42" i="1"/>
  <c r="I40" i="1"/>
  <c r="E37" i="1"/>
  <c r="B36" i="1"/>
  <c r="E36" i="1" s="1"/>
  <c r="G41" i="1"/>
  <c r="O36" i="1"/>
  <c r="L41" i="1"/>
  <c r="B49" i="1"/>
  <c r="E49" i="1" s="1"/>
  <c r="E33" i="1"/>
  <c r="B32" i="1"/>
  <c r="E32" i="1" s="1"/>
  <c r="J41" i="1" l="1"/>
  <c r="B41" i="1"/>
  <c r="G44" i="1"/>
  <c r="G40" i="1"/>
  <c r="J40" i="1" s="1"/>
  <c r="I45" i="1"/>
  <c r="D45" i="1" s="1"/>
  <c r="L44" i="1"/>
  <c r="O44" i="1" s="1"/>
  <c r="O43" i="1"/>
  <c r="O42" i="1"/>
  <c r="L40" i="1"/>
  <c r="O40" i="1" s="1"/>
  <c r="O41" i="1"/>
  <c r="H45" i="1"/>
  <c r="C45" i="1" s="1"/>
  <c r="G45" i="1" l="1"/>
  <c r="J45" i="1" s="1"/>
  <c r="J43" i="1"/>
  <c r="B43" i="1"/>
  <c r="E43" i="1" s="1"/>
  <c r="L45" i="1"/>
  <c r="O45" i="1" s="1"/>
  <c r="J44" i="1"/>
  <c r="B44" i="1"/>
  <c r="E44" i="1" s="1"/>
  <c r="E41" i="1"/>
  <c r="B40" i="1"/>
  <c r="E40" i="1" s="1"/>
  <c r="J42" i="1"/>
  <c r="B42" i="1"/>
  <c r="E42" i="1" s="1"/>
  <c r="B45" i="1" l="1"/>
  <c r="E45" i="1" s="1"/>
</calcChain>
</file>

<file path=xl/comments1.xml><?xml version="1.0" encoding="utf-8"?>
<comments xmlns="http://schemas.openxmlformats.org/spreadsheetml/2006/main">
  <authors>
    <author>Planning</author>
  </authors>
  <commentList>
    <comment ref="J1" authorId="0" shapeId="0">
      <text>
        <r>
          <rPr>
            <b/>
            <sz val="9"/>
            <color indexed="81"/>
            <rFont val="Tahoma"/>
            <family val="2"/>
          </rPr>
          <t>Planning:</t>
        </r>
        <r>
          <rPr>
            <sz val="9"/>
            <color indexed="81"/>
            <rFont val="Tahoma"/>
            <family val="2"/>
          </rPr>
          <t xml:space="preserve">
แก้สูตรช่วงนี้</t>
        </r>
      </text>
    </comment>
  </commentList>
</comments>
</file>

<file path=xl/sharedStrings.xml><?xml version="1.0" encoding="utf-8"?>
<sst xmlns="http://schemas.openxmlformats.org/spreadsheetml/2006/main" count="154" uniqueCount="100">
  <si>
    <t>รายรับค่าพัฒนา นศ. ปีงบ 67</t>
  </si>
  <si>
    <t>รวม</t>
  </si>
  <si>
    <t>จำนวนนักศึกษา เทอม 2/66</t>
  </si>
  <si>
    <t>จำนวนนักศึกษา เทอม 1/67</t>
  </si>
  <si>
    <t>ปริญญา</t>
  </si>
  <si>
    <t>ตรี</t>
  </si>
  <si>
    <t>โท</t>
  </si>
  <si>
    <t>เอก</t>
  </si>
  <si>
    <t>รวม นักศึกษา</t>
  </si>
  <si>
    <t>จำนวนนักศึกษา (เชียงใหม่)</t>
  </si>
  <si>
    <t>จำนวนนักศึกษา (แพร่)</t>
  </si>
  <si>
    <t>จำนวนนักศึกษา (ชุมพร)</t>
  </si>
  <si>
    <t>Rate</t>
  </si>
  <si>
    <t>รายการ</t>
  </si>
  <si>
    <t>(ตามนโยบาย 67)</t>
  </si>
  <si>
    <t>1. ประมาณการรายรับ</t>
  </si>
  <si>
    <t>เชียงใหม่</t>
  </si>
  <si>
    <t>แพร่</t>
  </si>
  <si>
    <t>ชุมพร</t>
  </si>
  <si>
    <t>2. ป้องกันความเสี่ยง</t>
  </si>
  <si>
    <t>เชียงใหม่ (25%)</t>
  </si>
  <si>
    <t>แพร่ (30%)</t>
  </si>
  <si>
    <t>3. คงเหลือหลังป้องกันความเสี่ยง จำแนกเป็น 3 ส่วน</t>
  </si>
  <si>
    <t>ส่วนที่ 1) เพื่อชำระคืนกองทุนพัฒนาแม่โจ้ (สร้างหอพักและสระว่ายน้ำ)</t>
  </si>
  <si>
    <t xml:space="preserve">เชียงใหม่ (200 บ.) </t>
  </si>
  <si>
    <t>ส่วนที่ 2 (คงเหลือจาก ส่วน 1)</t>
  </si>
  <si>
    <t>เชียงใหม่ (950 บ.)</t>
  </si>
  <si>
    <t>แพร่ (1150 บ.)</t>
  </si>
  <si>
    <t>ชุมพร (1150 บ.)</t>
  </si>
  <si>
    <t xml:space="preserve">ส่วนที่ 2.1) ไม่เกิน 30% เพื่อยกระดับมาตรฐานการศึกษา </t>
  </si>
  <si>
    <t>ส่วนที่ 2.2) ไม่เกิน 10% เพื่อพัฒนาโครงสร้างพื้นฐานในการให้บริการนักศึกษา</t>
  </si>
  <si>
    <t>ส่วนที่ 2.3)  60% เพื่อการพัฒนานักศึกษา</t>
  </si>
  <si>
    <t>2.3.1 ม.แม่โจ้ (เชียงใหม่)</t>
  </si>
  <si>
    <t>4.1.1 เวชภัณฑ์ (….%)</t>
  </si>
  <si>
    <t>4.1.2 กองทุนพัฒนา นศ+เงินรางวัล (...%)</t>
  </si>
  <si>
    <t>4.1.3 ทำนุบำรุงศิลปวัฒนธรรมภาพรวม</t>
  </si>
  <si>
    <t>4.1.4 โครงการ กิจกรรม ค่าใช้จ่ายเพื่อพัฒนานักศึกษา</t>
  </si>
  <si>
    <t>(1) cluster นศ.</t>
  </si>
  <si>
    <t>(2) ด้านห้องสมุด</t>
  </si>
  <si>
    <t>(3) ด้านDT</t>
  </si>
  <si>
    <t>2.3.2 ม.แม่โจ้-แพร่ฯ</t>
  </si>
  <si>
    <t>2.3.3 ม.แม่โจ้-ชุมพร</t>
  </si>
  <si>
    <t>หมายเหตุ</t>
  </si>
  <si>
    <t>* ส่วนที่ 1 ปี 64 หักจากทั้ง ชม. แพร่ ชุมพร , ปี 65 หักเฉพาะ ชม. (มติ คกก.บริหารมหาวิทยาลัย 15/64 เมื่อ 25 ส.ค.64)</t>
  </si>
  <si>
    <t>** ส่วนที่ 2 เริ่มปี 65</t>
  </si>
  <si>
    <t>ชุมพร (30%)</t>
  </si>
  <si>
    <t>1. ร้อยละ 45 Cluster นักศึกษา</t>
  </si>
  <si>
    <t>2. ร้อยละ 30 ด้านห้องสมุด</t>
  </si>
  <si>
    <t>3. ร้อยละ 25 ด้านเทคโนโลยีดิจิทัล</t>
  </si>
  <si>
    <t>Cluster นักศึกษา</t>
  </si>
  <si>
    <t xml:space="preserve">1. ร้อยละ  45 กองพัฒนานักศึกษา </t>
  </si>
  <si>
    <t xml:space="preserve">                 กองส่งเสริม</t>
  </si>
  <si>
    <t xml:space="preserve">                 สำนักบริหาร</t>
  </si>
  <si>
    <t xml:space="preserve">                 ชมรมอิสระ</t>
  </si>
  <si>
    <t xml:space="preserve">2. ร้อยละ  25 องค์กรนักศึกษา </t>
  </si>
  <si>
    <t xml:space="preserve">     -องค์การนักศึกษา 65</t>
  </si>
  <si>
    <t xml:space="preserve">     -สภานักศึกษา 35</t>
  </si>
  <si>
    <t xml:space="preserve">3. ร้อยละ  30 สโมสรนักศึกษา </t>
  </si>
  <si>
    <t xml:space="preserve">  1.ผลิตกรรมการเกษตร</t>
  </si>
  <si>
    <t xml:space="preserve">  2.วิศวกรรมและอุตสาหกรรมเกษตร</t>
  </si>
  <si>
    <t xml:space="preserve">  3.วิทยาศาสตร์</t>
  </si>
  <si>
    <t xml:space="preserve">  4.วิทยาลัยบริหารศาสตร์</t>
  </si>
  <si>
    <t xml:space="preserve">  5.บริหารธุรกิจ</t>
  </si>
  <si>
    <t xml:space="preserve">  6.พัฒนาการท่องเที่ยว</t>
  </si>
  <si>
    <t xml:space="preserve">  7.เทคโนโลยีการประมงและทรัพยากรทางน้ำ</t>
  </si>
  <si>
    <t xml:space="preserve">  8.เศรษฐศาสตร์</t>
  </si>
  <si>
    <t xml:space="preserve">  9.ศิลปศาสตร์</t>
  </si>
  <si>
    <t xml:space="preserve">  10.วิทยาลัยพลังงานทดแทน</t>
  </si>
  <si>
    <t xml:space="preserve">  11.สารสนเทศและการสื่อสาร</t>
  </si>
  <si>
    <t xml:space="preserve">  12.สถาปัตยกรรมศาสตร์ฯ</t>
  </si>
  <si>
    <t xml:space="preserve">  13.สัตวศาสตร์และเทคโนโลยี</t>
  </si>
  <si>
    <t xml:space="preserve">  14.พยาบาล </t>
  </si>
  <si>
    <t>รับจัดสรรต่อจำนวน นศ</t>
  </si>
  <si>
    <t>ร้อยละ 45 Cluster นักศึกษา</t>
  </si>
  <si>
    <t xml:space="preserve">  -กิจกรรมทำนุบำรุงศิลปวัฒนธรรม</t>
  </si>
  <si>
    <t xml:space="preserve">  -ชมรมอิสระ</t>
  </si>
  <si>
    <t xml:space="preserve">  -แผนพัฒนานักศึกษา </t>
  </si>
  <si>
    <t xml:space="preserve">  11.วิทยาลัยนานาชาติ</t>
  </si>
  <si>
    <t xml:space="preserve">  12.สารสนเทศและการสื่อสาร</t>
  </si>
  <si>
    <t xml:space="preserve">  13.สถาปัตยกรรมศาสตร์ฯ</t>
  </si>
  <si>
    <t xml:space="preserve">  14.สัตวศาสตร์และเทคโนโลยี</t>
  </si>
  <si>
    <t xml:space="preserve">  15.พยาบาล </t>
  </si>
  <si>
    <t>จำนวน นศ ณ 31 มีค 66</t>
  </si>
  <si>
    <t>กรอบวงเงิน</t>
  </si>
  <si>
    <t>เสนอจัดสรร</t>
  </si>
  <si>
    <t>ส่วนต่าง</t>
  </si>
  <si>
    <t>เพื่อการพัฒนานักศึกษา</t>
  </si>
  <si>
    <t>1.เพื่อยกระดับมาตรฐานการศึกษา ไม่เกิน 30%</t>
  </si>
  <si>
    <t>2.เพื่อพัฒนาโครงสร้างพื้นฐานรองรับบริการนักศึกษา ไม่เกิน 20%</t>
  </si>
  <si>
    <t>3.เพื่อพัฒนานักศึกษา (Cluster นศ) ไม่น้อยกว่า 50%</t>
  </si>
  <si>
    <t>ร่างจัดสรร</t>
  </si>
  <si>
    <t>จัดสรรครั้งที่ 1</t>
  </si>
  <si>
    <t>ร่างจัดสรรครั้งที่ 2</t>
  </si>
  <si>
    <t>ขอรับจัดสรรค่าลิฟท์เพิ่ม (ราคากลางตามใบเสนอราคา 1,259,033.33) ขอรับจัดสรร 963,240 บาท ขาด 295,793.33</t>
  </si>
  <si>
    <t>จำนวน นศ. 31 มีค</t>
  </si>
  <si>
    <t>คงเหลือจัดสรร</t>
  </si>
  <si>
    <t xml:space="preserve">                 กองพัฒนานักศึกษา</t>
  </si>
  <si>
    <t xml:space="preserve">1. ร้อยละ  45  </t>
  </si>
  <si>
    <t xml:space="preserve">  -สำนักบริหาร</t>
  </si>
  <si>
    <t xml:space="preserve">  15.บัณฑิตวิทยาลัย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</si>
</sst>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0">
    <font>
      <sz val="11"/>
      <color theme="1"/>
      <name val="Calibri"/>
      <family val="2"/>
      <charset val="222"/>
      <scheme val="minor"/>
    </font>
    <font>
      <sz val="14"/>
      <name val="CordiaUPC"/>
      <family val="2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sz val="16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color rgb="FFFF0000"/>
      <name val="AngsanaUPC"/>
      <family val="1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b/>
      <sz val="11"/>
      <name val="Angsana New"/>
      <family val="1"/>
    </font>
    <font>
      <sz val="20"/>
      <color theme="1"/>
      <name val="Angsana New"/>
      <family val="1"/>
    </font>
    <font>
      <b/>
      <sz val="20"/>
      <color theme="1"/>
      <name val="Angsana New"/>
      <family val="1"/>
    </font>
    <font>
      <sz val="20"/>
      <color rgb="FFFF0000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165" fontId="5" fillId="0" borderId="0" xfId="2" applyNumberFormat="1" applyFont="1"/>
    <xf numFmtId="165" fontId="2" fillId="0" borderId="0" xfId="2" applyNumberFormat="1" applyFont="1"/>
    <xf numFmtId="165" fontId="2" fillId="0" borderId="0" xfId="2" applyNumberFormat="1" applyFont="1" applyFill="1" applyBorder="1"/>
    <xf numFmtId="0" fontId="4" fillId="0" borderId="0" xfId="0" applyFont="1" applyFill="1"/>
    <xf numFmtId="0" fontId="8" fillId="0" borderId="0" xfId="0" applyFont="1"/>
    <xf numFmtId="165" fontId="8" fillId="0" borderId="0" xfId="1" applyNumberFormat="1" applyFont="1"/>
    <xf numFmtId="165" fontId="8" fillId="0" borderId="0" xfId="0" applyNumberFormat="1" applyFont="1"/>
    <xf numFmtId="164" fontId="8" fillId="0" borderId="0" xfId="1" applyFont="1"/>
    <xf numFmtId="0" fontId="9" fillId="0" borderId="0" xfId="0" applyFont="1"/>
    <xf numFmtId="164" fontId="9" fillId="0" borderId="0" xfId="1" applyFont="1"/>
    <xf numFmtId="43" fontId="9" fillId="0" borderId="0" xfId="0" applyNumberFormat="1" applyFont="1"/>
    <xf numFmtId="0" fontId="10" fillId="0" borderId="0" xfId="0" applyFont="1"/>
    <xf numFmtId="164" fontId="11" fillId="0" borderId="0" xfId="1" applyFont="1" applyAlignment="1">
      <alignment horizontal="center"/>
    </xf>
    <xf numFmtId="164" fontId="10" fillId="0" borderId="0" xfId="1" applyFont="1"/>
    <xf numFmtId="164" fontId="12" fillId="0" borderId="0" xfId="1" applyFont="1"/>
    <xf numFmtId="0" fontId="12" fillId="0" borderId="0" xfId="0" applyFont="1"/>
    <xf numFmtId="164" fontId="11" fillId="0" borderId="0" xfId="1" applyFont="1"/>
    <xf numFmtId="0" fontId="12" fillId="0" borderId="0" xfId="0" applyFont="1" applyAlignment="1">
      <alignment wrapText="1"/>
    </xf>
    <xf numFmtId="164" fontId="12" fillId="0" borderId="0" xfId="1" applyFont="1" applyAlignment="1">
      <alignment vertical="top"/>
    </xf>
    <xf numFmtId="0" fontId="11" fillId="0" borderId="0" xfId="0" applyFont="1"/>
    <xf numFmtId="166" fontId="11" fillId="0" borderId="0" xfId="1" applyNumberFormat="1" applyFont="1" applyAlignment="1">
      <alignment horizontal="center"/>
    </xf>
    <xf numFmtId="166" fontId="10" fillId="0" borderId="0" xfId="1" applyNumberFormat="1" applyFont="1"/>
    <xf numFmtId="166" fontId="12" fillId="0" borderId="0" xfId="1" applyNumberFormat="1" applyFont="1"/>
    <xf numFmtId="165" fontId="13" fillId="0" borderId="0" xfId="2" applyNumberFormat="1" applyFont="1" applyAlignment="1">
      <alignment horizontal="centerContinuous"/>
    </xf>
    <xf numFmtId="165" fontId="13" fillId="2" borderId="0" xfId="2" applyNumberFormat="1" applyFont="1" applyFill="1" applyAlignment="1">
      <alignment horizontal="centerContinuous"/>
    </xf>
    <xf numFmtId="165" fontId="13" fillId="0" borderId="0" xfId="2" applyNumberFormat="1" applyFont="1" applyFill="1" applyBorder="1" applyAlignment="1">
      <alignment horizontal="centerContinuous"/>
    </xf>
    <xf numFmtId="165" fontId="13" fillId="3" borderId="0" xfId="2" applyNumberFormat="1" applyFont="1" applyFill="1" applyAlignment="1">
      <alignment horizontal="centerContinuous"/>
    </xf>
    <xf numFmtId="0" fontId="14" fillId="0" borderId="0" xfId="0" applyFont="1"/>
    <xf numFmtId="165" fontId="15" fillId="0" borderId="0" xfId="2" applyNumberFormat="1" applyFont="1"/>
    <xf numFmtId="165" fontId="13" fillId="0" borderId="1" xfId="2" applyNumberFormat="1" applyFont="1" applyBorder="1" applyAlignment="1">
      <alignment horizontal="center"/>
    </xf>
    <xf numFmtId="165" fontId="13" fillId="0" borderId="2" xfId="2" applyNumberFormat="1" applyFont="1" applyFill="1" applyBorder="1" applyAlignment="1">
      <alignment horizontal="center"/>
    </xf>
    <xf numFmtId="165" fontId="13" fillId="0" borderId="1" xfId="2" applyNumberFormat="1" applyFont="1" applyBorder="1" applyAlignment="1">
      <alignment horizontal="center"/>
    </xf>
    <xf numFmtId="165" fontId="16" fillId="0" borderId="0" xfId="0" applyNumberFormat="1" applyFont="1"/>
    <xf numFmtId="165" fontId="15" fillId="0" borderId="1" xfId="2" applyNumberFormat="1" applyFont="1" applyBorder="1" applyAlignment="1">
      <alignment horizontal="left"/>
    </xf>
    <xf numFmtId="165" fontId="13" fillId="0" borderId="1" xfId="2" applyNumberFormat="1" applyFont="1" applyBorder="1"/>
    <xf numFmtId="165" fontId="13" fillId="0" borderId="2" xfId="2" applyNumberFormat="1" applyFont="1" applyFill="1" applyBorder="1"/>
    <xf numFmtId="165" fontId="15" fillId="0" borderId="1" xfId="2" applyNumberFormat="1" applyFont="1" applyBorder="1"/>
    <xf numFmtId="165" fontId="14" fillId="0" borderId="0" xfId="1" applyNumberFormat="1" applyFont="1"/>
    <xf numFmtId="165" fontId="15" fillId="0" borderId="1" xfId="2" applyNumberFormat="1" applyFont="1" applyFill="1" applyBorder="1"/>
    <xf numFmtId="165" fontId="14" fillId="0" borderId="0" xfId="0" applyNumberFormat="1" applyFont="1"/>
    <xf numFmtId="165" fontId="13" fillId="0" borderId="0" xfId="2" applyNumberFormat="1" applyFont="1"/>
    <xf numFmtId="165" fontId="13" fillId="0" borderId="0" xfId="2" applyNumberFormat="1" applyFont="1" applyFill="1" applyBorder="1"/>
    <xf numFmtId="165" fontId="13" fillId="4" borderId="3" xfId="2" applyNumberFormat="1" applyFont="1" applyFill="1" applyBorder="1" applyAlignment="1">
      <alignment horizontal="center"/>
    </xf>
    <xf numFmtId="165" fontId="13" fillId="5" borderId="1" xfId="2" applyNumberFormat="1" applyFont="1" applyFill="1" applyBorder="1" applyAlignment="1">
      <alignment horizontal="center"/>
    </xf>
    <xf numFmtId="165" fontId="13" fillId="4" borderId="4" xfId="2" applyNumberFormat="1" applyFont="1" applyFill="1" applyBorder="1" applyAlignment="1">
      <alignment horizontal="center"/>
    </xf>
    <xf numFmtId="165" fontId="13" fillId="5" borderId="1" xfId="2" applyNumberFormat="1" applyFont="1" applyFill="1" applyBorder="1" applyAlignment="1">
      <alignment horizontal="center"/>
    </xf>
    <xf numFmtId="165" fontId="13" fillId="4" borderId="1" xfId="2" applyNumberFormat="1" applyFont="1" applyFill="1" applyBorder="1"/>
    <xf numFmtId="165" fontId="13" fillId="5" borderId="1" xfId="2" applyNumberFormat="1" applyFont="1" applyFill="1" applyBorder="1" applyAlignment="1">
      <alignment vertical="top"/>
    </xf>
    <xf numFmtId="165" fontId="13" fillId="0" borderId="2" xfId="2" applyNumberFormat="1" applyFont="1" applyFill="1" applyBorder="1" applyAlignment="1">
      <alignment vertical="top"/>
    </xf>
    <xf numFmtId="165" fontId="15" fillId="0" borderId="1" xfId="2" applyNumberFormat="1" applyFont="1" applyFill="1" applyBorder="1" applyAlignment="1">
      <alignment horizontal="left" indent="3"/>
    </xf>
    <xf numFmtId="165" fontId="13" fillId="0" borderId="1" xfId="2" applyNumberFormat="1" applyFont="1" applyFill="1" applyBorder="1" applyAlignment="1">
      <alignment vertical="top"/>
    </xf>
    <xf numFmtId="165" fontId="15" fillId="0" borderId="2" xfId="2" applyNumberFormat="1" applyFont="1" applyFill="1" applyBorder="1" applyAlignment="1">
      <alignment vertical="top"/>
    </xf>
    <xf numFmtId="165" fontId="15" fillId="0" borderId="1" xfId="2" applyNumberFormat="1" applyFont="1" applyFill="1" applyBorder="1" applyAlignment="1">
      <alignment vertical="top"/>
    </xf>
    <xf numFmtId="165" fontId="13" fillId="4" borderId="1" xfId="2" applyNumberFormat="1" applyFont="1" applyFill="1" applyBorder="1" applyAlignment="1">
      <alignment horizontal="left" vertical="top" wrapText="1" indent="2"/>
    </xf>
    <xf numFmtId="165" fontId="13" fillId="0" borderId="1" xfId="2" applyNumberFormat="1" applyFont="1" applyFill="1" applyBorder="1"/>
    <xf numFmtId="0" fontId="14" fillId="0" borderId="0" xfId="0" applyFont="1" applyFill="1"/>
    <xf numFmtId="165" fontId="13" fillId="4" borderId="1" xfId="2" applyNumberFormat="1" applyFont="1" applyFill="1" applyBorder="1" applyAlignment="1">
      <alignment horizontal="left" vertical="top" wrapText="1" indent="1"/>
    </xf>
    <xf numFmtId="165" fontId="13" fillId="4" borderId="1" xfId="2" applyNumberFormat="1" applyFont="1" applyFill="1" applyBorder="1" applyAlignment="1">
      <alignment horizontal="left" indent="2"/>
    </xf>
    <xf numFmtId="165" fontId="13" fillId="5" borderId="1" xfId="2" applyNumberFormat="1" applyFont="1" applyFill="1" applyBorder="1"/>
    <xf numFmtId="165" fontId="13" fillId="4" borderId="1" xfId="2" applyNumberFormat="1" applyFont="1" applyFill="1" applyBorder="1" applyAlignment="1">
      <alignment horizontal="left" indent="3"/>
    </xf>
    <xf numFmtId="165" fontId="15" fillId="0" borderId="2" xfId="2" applyNumberFormat="1" applyFont="1" applyFill="1" applyBorder="1"/>
    <xf numFmtId="166" fontId="15" fillId="4" borderId="1" xfId="2" applyNumberFormat="1" applyFont="1" applyFill="1" applyBorder="1" applyAlignment="1">
      <alignment horizontal="left" indent="6"/>
    </xf>
    <xf numFmtId="166" fontId="15" fillId="4" borderId="1" xfId="2" applyNumberFormat="1" applyFont="1" applyFill="1" applyBorder="1" applyAlignment="1">
      <alignment horizontal="left" vertical="top" wrapText="1" indent="6"/>
    </xf>
    <xf numFmtId="165" fontId="13" fillId="0" borderId="1" xfId="2" applyNumberFormat="1" applyFont="1" applyFill="1" applyBorder="1" applyAlignment="1">
      <alignment horizontal="center" vertical="top"/>
    </xf>
    <xf numFmtId="165" fontId="15" fillId="0" borderId="2" xfId="2" applyNumberFormat="1" applyFont="1" applyFill="1" applyBorder="1" applyAlignment="1">
      <alignment horizontal="center" vertical="top"/>
    </xf>
    <xf numFmtId="165" fontId="15" fillId="0" borderId="1" xfId="2" applyNumberFormat="1" applyFont="1" applyFill="1" applyBorder="1" applyAlignment="1">
      <alignment horizontal="center" vertical="top"/>
    </xf>
    <xf numFmtId="166" fontId="15" fillId="4" borderId="1" xfId="2" applyNumberFormat="1" applyFont="1" applyFill="1" applyBorder="1" applyAlignment="1">
      <alignment horizontal="left" indent="8"/>
    </xf>
    <xf numFmtId="165" fontId="13" fillId="0" borderId="0" xfId="2" applyNumberFormat="1" applyFont="1" applyFill="1" applyBorder="1" applyAlignment="1"/>
    <xf numFmtId="165" fontId="15" fillId="0" borderId="0" xfId="2" applyNumberFormat="1" applyFont="1" applyFill="1" applyBorder="1"/>
    <xf numFmtId="164" fontId="15" fillId="0" borderId="0" xfId="2" applyFont="1"/>
    <xf numFmtId="0" fontId="17" fillId="0" borderId="0" xfId="0" applyFont="1"/>
    <xf numFmtId="165" fontId="17" fillId="0" borderId="0" xfId="1" applyNumberFormat="1" applyFont="1"/>
    <xf numFmtId="164" fontId="17" fillId="0" borderId="0" xfId="1" applyFont="1"/>
    <xf numFmtId="165" fontId="17" fillId="0" borderId="0" xfId="0" applyNumberFormat="1" applyFont="1"/>
    <xf numFmtId="43" fontId="17" fillId="0" borderId="0" xfId="0" applyNumberFormat="1" applyFont="1"/>
    <xf numFmtId="165" fontId="18" fillId="0" borderId="0" xfId="1" applyNumberFormat="1" applyFont="1"/>
    <xf numFmtId="164" fontId="18" fillId="0" borderId="0" xfId="1" applyFont="1" applyAlignment="1">
      <alignment horizontal="center"/>
    </xf>
    <xf numFmtId="164" fontId="19" fillId="0" borderId="0" xfId="1" applyFont="1"/>
    <xf numFmtId="0" fontId="18" fillId="0" borderId="0" xfId="0" applyFont="1"/>
  </cellXfs>
  <cellStyles count="3">
    <cellStyle name="Comma 3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lanning.mju.ac.th/work1/EX-BUD/income/&#3648;&#3591;&#3636;&#3609;&#3619;&#3634;&#3618;&#3652;&#3604;&#3657;49/&#3626;&#3619;&#3640;&#3611;&#3619;&#3641;&#3611;&#3648;&#3621;&#3656;&#3617;&#3619;&#3634;&#3618;&#3652;&#3604;&#3657;49/Tanyalak/Tanyalak/&#3652;&#3604;&#3657;&#3619;&#3633;&#3610;%20&#3591;&#3611;&#3617;/600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topLeftCell="A34" zoomScaleNormal="100" workbookViewId="0">
      <selection activeCell="F8" sqref="F8"/>
    </sheetView>
  </sheetViews>
  <sheetFormatPr defaultColWidth="9.109375" defaultRowHeight="22.8"/>
  <cols>
    <col min="1" max="1" width="61.88671875" style="10" customWidth="1"/>
    <col min="2" max="2" width="17" style="10" customWidth="1"/>
    <col min="3" max="3" width="19.109375" style="11" customWidth="1"/>
    <col min="4" max="4" width="21.109375" style="11" bestFit="1" customWidth="1"/>
    <col min="5" max="6" width="13.88671875" style="11" bestFit="1" customWidth="1"/>
    <col min="7" max="7" width="9.109375" style="10"/>
    <col min="8" max="8" width="15" style="10" bestFit="1" customWidth="1"/>
    <col min="9" max="9" width="13.88671875" style="10" bestFit="1" customWidth="1"/>
    <col min="10" max="16384" width="9.109375" style="10"/>
  </cols>
  <sheetData>
    <row r="1" spans="1:9" ht="25.2">
      <c r="A1" s="13"/>
      <c r="B1" s="14" t="s">
        <v>83</v>
      </c>
      <c r="C1" s="14" t="s">
        <v>84</v>
      </c>
      <c r="D1" s="14" t="s">
        <v>85</v>
      </c>
      <c r="E1" s="14"/>
      <c r="F1" s="15"/>
    </row>
    <row r="2" spans="1:9" ht="25.2">
      <c r="A2" s="13" t="s">
        <v>86</v>
      </c>
      <c r="B2" s="15">
        <f>SUM(B3:B5)</f>
        <v>23702400</v>
      </c>
      <c r="C2" s="15">
        <f>SUM(C3:C5)</f>
        <v>21384386</v>
      </c>
      <c r="D2" s="16">
        <f>SUM(B2-C2)</f>
        <v>2318014</v>
      </c>
      <c r="E2" s="16"/>
      <c r="F2" s="15"/>
    </row>
    <row r="3" spans="1:9" ht="25.2">
      <c r="A3" s="13" t="s">
        <v>87</v>
      </c>
      <c r="B3" s="15">
        <v>7472200</v>
      </c>
      <c r="C3" s="15">
        <v>7433872</v>
      </c>
      <c r="D3" s="15">
        <f>SUM(B3-C3)</f>
        <v>38328</v>
      </c>
      <c r="E3" s="15"/>
      <c r="F3" s="15"/>
    </row>
    <row r="4" spans="1:9" ht="25.2">
      <c r="A4" s="13" t="s">
        <v>88</v>
      </c>
      <c r="B4" s="15">
        <v>4981400</v>
      </c>
      <c r="C4" s="15">
        <v>2705524</v>
      </c>
      <c r="D4" s="15">
        <f>SUM(B4-C4)</f>
        <v>2275876</v>
      </c>
      <c r="E4" s="15"/>
      <c r="F4" s="15"/>
    </row>
    <row r="5" spans="1:9" ht="25.2">
      <c r="A5" s="13" t="s">
        <v>89</v>
      </c>
      <c r="B5" s="15">
        <v>11248800</v>
      </c>
      <c r="C5" s="15">
        <v>11244990</v>
      </c>
      <c r="D5" s="15">
        <v>3810</v>
      </c>
      <c r="E5" s="15"/>
      <c r="F5" s="15"/>
    </row>
    <row r="6" spans="1:9" ht="25.2">
      <c r="A6" s="13"/>
      <c r="B6" s="13"/>
      <c r="C6" s="15"/>
      <c r="D6" s="15"/>
      <c r="E6" s="15"/>
      <c r="F6" s="15"/>
    </row>
    <row r="7" spans="1:9" ht="25.2">
      <c r="A7" s="17" t="s">
        <v>90</v>
      </c>
      <c r="B7" s="18" t="s">
        <v>91</v>
      </c>
      <c r="C7" s="14" t="s">
        <v>92</v>
      </c>
      <c r="D7" s="14"/>
      <c r="E7" s="14"/>
      <c r="F7" s="18"/>
    </row>
    <row r="8" spans="1:9" ht="46.8">
      <c r="A8" s="19" t="s">
        <v>93</v>
      </c>
      <c r="B8" s="15"/>
      <c r="C8" s="20">
        <v>296000</v>
      </c>
      <c r="D8" s="15"/>
      <c r="E8" s="20"/>
      <c r="F8" s="15"/>
      <c r="I8" s="11"/>
    </row>
    <row r="9" spans="1:9" ht="25.2">
      <c r="A9" s="17"/>
      <c r="B9" s="15"/>
      <c r="C9" s="15">
        <f>SUM(D2-C8)</f>
        <v>2022014</v>
      </c>
      <c r="D9" s="15"/>
      <c r="E9" s="15"/>
      <c r="F9" s="15"/>
      <c r="H9" s="12"/>
      <c r="I9" s="11"/>
    </row>
    <row r="10" spans="1:9" ht="25.2">
      <c r="A10" s="13" t="s">
        <v>46</v>
      </c>
      <c r="B10" s="15">
        <v>5923090</v>
      </c>
      <c r="C10" s="15">
        <f>SUM(C9*0.45)</f>
        <v>909906.3</v>
      </c>
      <c r="D10" s="15"/>
      <c r="E10" s="15"/>
      <c r="F10" s="15"/>
      <c r="H10" s="12"/>
      <c r="I10" s="11"/>
    </row>
    <row r="11" spans="1:9" ht="25.2">
      <c r="A11" s="13" t="s">
        <v>47</v>
      </c>
      <c r="B11" s="15">
        <v>2759800</v>
      </c>
      <c r="C11" s="15">
        <f>SUM(C9*0.3)</f>
        <v>606604.19999999995</v>
      </c>
      <c r="D11" s="15"/>
      <c r="E11" s="15"/>
      <c r="F11" s="15"/>
      <c r="H11" s="12"/>
      <c r="I11" s="11"/>
    </row>
    <row r="12" spans="1:9" ht="25.2">
      <c r="A12" s="13" t="s">
        <v>48</v>
      </c>
      <c r="B12" s="15">
        <v>2562100</v>
      </c>
      <c r="C12" s="15">
        <f>SUM(C9*0.25)</f>
        <v>505503.5</v>
      </c>
      <c r="D12" s="15"/>
      <c r="E12" s="15"/>
      <c r="F12" s="15"/>
      <c r="H12" s="12"/>
      <c r="I12" s="11"/>
    </row>
    <row r="13" spans="1:9" ht="25.2">
      <c r="A13" s="13"/>
      <c r="B13" s="15"/>
      <c r="C13" s="15"/>
      <c r="D13" s="15"/>
      <c r="E13" s="15"/>
      <c r="F13" s="15"/>
      <c r="H13" s="12"/>
    </row>
    <row r="14" spans="1:9" ht="25.2">
      <c r="A14" s="21" t="s">
        <v>49</v>
      </c>
      <c r="B14" s="15"/>
      <c r="C14" s="15">
        <f>SUM(C10)</f>
        <v>909906.3</v>
      </c>
      <c r="D14" s="15"/>
      <c r="E14" s="15"/>
      <c r="F14" s="15"/>
      <c r="I14" s="12"/>
    </row>
    <row r="15" spans="1:9" ht="25.2">
      <c r="A15" s="13" t="s">
        <v>50</v>
      </c>
      <c r="B15" s="15">
        <v>1911083</v>
      </c>
      <c r="C15" s="15">
        <f>SUM(C14*0.45)</f>
        <v>409457.83500000002</v>
      </c>
      <c r="D15" s="15"/>
      <c r="E15" s="15"/>
      <c r="F15" s="15"/>
      <c r="I15" s="12"/>
    </row>
    <row r="16" spans="1:9" ht="25.2">
      <c r="A16" s="13" t="s">
        <v>51</v>
      </c>
      <c r="B16" s="15">
        <v>1150000</v>
      </c>
      <c r="C16" s="15"/>
      <c r="D16" s="15"/>
      <c r="E16" s="15"/>
      <c r="F16" s="15"/>
    </row>
    <row r="17" spans="1:9" ht="25.2">
      <c r="A17" s="13" t="s">
        <v>52</v>
      </c>
      <c r="B17" s="15">
        <v>150000</v>
      </c>
      <c r="C17" s="15"/>
      <c r="D17" s="15"/>
      <c r="E17" s="15"/>
      <c r="F17" s="15"/>
      <c r="I17" s="12"/>
    </row>
    <row r="18" spans="1:9" ht="25.2">
      <c r="A18" s="13" t="s">
        <v>53</v>
      </c>
      <c r="B18" s="15">
        <v>100000</v>
      </c>
      <c r="C18" s="15"/>
      <c r="D18" s="15"/>
      <c r="E18" s="15"/>
      <c r="F18" s="15"/>
      <c r="I18" s="12"/>
    </row>
    <row r="19" spans="1:9" ht="25.2">
      <c r="A19" s="13" t="s">
        <v>54</v>
      </c>
      <c r="B19" s="15"/>
      <c r="C19" s="15">
        <f>SUM(C10*0.25)</f>
        <v>227476.57500000001</v>
      </c>
      <c r="D19" s="15"/>
      <c r="E19" s="15"/>
      <c r="F19" s="15"/>
      <c r="I19" s="12"/>
    </row>
    <row r="20" spans="1:9" ht="25.2">
      <c r="A20" s="13" t="s">
        <v>55</v>
      </c>
      <c r="B20" s="15">
        <v>672058</v>
      </c>
      <c r="C20" s="15"/>
      <c r="D20" s="15"/>
      <c r="E20" s="15"/>
      <c r="F20" s="15"/>
    </row>
    <row r="21" spans="1:9" ht="25.2">
      <c r="A21" s="13" t="s">
        <v>56</v>
      </c>
      <c r="B21" s="15">
        <v>361877</v>
      </c>
      <c r="C21" s="15"/>
      <c r="D21" s="15"/>
      <c r="E21" s="15"/>
      <c r="F21" s="15"/>
    </row>
    <row r="22" spans="1:9" ht="25.2">
      <c r="A22" s="13" t="s">
        <v>57</v>
      </c>
      <c r="B22" s="15"/>
      <c r="C22" s="15">
        <f>SUM(C10*0.3)</f>
        <v>272971.89</v>
      </c>
      <c r="D22" s="15"/>
      <c r="E22" s="15"/>
      <c r="F22" s="15"/>
    </row>
    <row r="23" spans="1:9" ht="25.2">
      <c r="A23" s="13"/>
      <c r="B23" s="15"/>
      <c r="C23" s="22" t="s">
        <v>94</v>
      </c>
      <c r="D23" s="22"/>
      <c r="E23" s="14"/>
      <c r="F23" s="15"/>
    </row>
    <row r="24" spans="1:9" ht="25.2">
      <c r="A24" s="13" t="s">
        <v>58</v>
      </c>
      <c r="B24" s="15">
        <v>182000</v>
      </c>
      <c r="C24" s="23">
        <v>1946</v>
      </c>
      <c r="D24" s="23">
        <f>SUM(C24*C42)</f>
        <v>37698.055350223549</v>
      </c>
      <c r="E24" s="15"/>
      <c r="F24" s="15"/>
    </row>
    <row r="25" spans="1:9" ht="25.2">
      <c r="A25" s="13" t="s">
        <v>59</v>
      </c>
      <c r="B25" s="15">
        <v>62000</v>
      </c>
      <c r="C25" s="23">
        <v>664</v>
      </c>
      <c r="D25" s="23">
        <f>SUM(C25*C42)</f>
        <v>12863.056912923144</v>
      </c>
      <c r="E25" s="15"/>
      <c r="F25" s="15"/>
    </row>
    <row r="26" spans="1:9" ht="25.2">
      <c r="A26" s="13" t="s">
        <v>60</v>
      </c>
      <c r="B26" s="15">
        <v>94000</v>
      </c>
      <c r="C26" s="23">
        <v>1006</v>
      </c>
      <c r="D26" s="23">
        <f>SUM(C26*C42)</f>
        <v>19488.306106025124</v>
      </c>
      <c r="E26" s="15"/>
      <c r="F26" s="15"/>
    </row>
    <row r="27" spans="1:9" ht="25.2">
      <c r="A27" s="13" t="s">
        <v>61</v>
      </c>
      <c r="B27" s="15">
        <v>96000</v>
      </c>
      <c r="C27" s="23">
        <v>1031</v>
      </c>
      <c r="D27" s="23">
        <f>SUM(C27*C42)</f>
        <v>19972.607947626148</v>
      </c>
      <c r="E27" s="15"/>
      <c r="F27" s="15"/>
    </row>
    <row r="28" spans="1:9" ht="25.2">
      <c r="A28" s="13" t="s">
        <v>62</v>
      </c>
      <c r="B28" s="15">
        <v>288000</v>
      </c>
      <c r="C28" s="23">
        <v>3069</v>
      </c>
      <c r="D28" s="23">
        <f>SUM(C28*C42)</f>
        <v>59452.894074941461</v>
      </c>
      <c r="E28" s="15"/>
      <c r="F28" s="15"/>
    </row>
    <row r="29" spans="1:9" ht="25.2">
      <c r="A29" s="13" t="s">
        <v>63</v>
      </c>
      <c r="B29" s="15">
        <v>67000</v>
      </c>
      <c r="C29" s="23">
        <v>720</v>
      </c>
      <c r="D29" s="23">
        <f>SUM(C29*C42)</f>
        <v>13947.893038109432</v>
      </c>
      <c r="E29" s="15"/>
      <c r="F29" s="15"/>
    </row>
    <row r="30" spans="1:9" ht="25.2">
      <c r="A30" s="13" t="s">
        <v>64</v>
      </c>
      <c r="B30" s="15">
        <v>40000</v>
      </c>
      <c r="C30" s="23">
        <v>408</v>
      </c>
      <c r="D30" s="23">
        <f>SUM(C30*C42)</f>
        <v>7903.8060549286793</v>
      </c>
      <c r="E30" s="15"/>
      <c r="F30" s="15"/>
    </row>
    <row r="31" spans="1:9" ht="25.2">
      <c r="A31" s="13" t="s">
        <v>65</v>
      </c>
      <c r="B31" s="15">
        <v>48000</v>
      </c>
      <c r="C31" s="23">
        <v>513</v>
      </c>
      <c r="D31" s="23">
        <f>SUM(C31*C42)</f>
        <v>9937.873789652971</v>
      </c>
      <c r="E31" s="15"/>
      <c r="F31" s="15"/>
    </row>
    <row r="32" spans="1:9" ht="25.2">
      <c r="A32" s="13" t="s">
        <v>66</v>
      </c>
      <c r="B32" s="15">
        <v>102000</v>
      </c>
      <c r="C32" s="23">
        <v>1096</v>
      </c>
      <c r="D32" s="23">
        <f>SUM(C32*C42)</f>
        <v>21231.792735788804</v>
      </c>
      <c r="E32" s="15"/>
      <c r="F32" s="15"/>
    </row>
    <row r="33" spans="1:9" ht="25.2">
      <c r="A33" s="13" t="s">
        <v>67</v>
      </c>
      <c r="B33" s="15">
        <v>50000</v>
      </c>
      <c r="C33" s="23">
        <v>530</v>
      </c>
      <c r="D33" s="23">
        <f>SUM(C33*C42)</f>
        <v>10267.199041941667</v>
      </c>
      <c r="E33" s="15"/>
      <c r="F33" s="15"/>
    </row>
    <row r="34" spans="1:9" ht="25.2">
      <c r="A34" s="13" t="s">
        <v>68</v>
      </c>
      <c r="B34" s="15">
        <v>76000</v>
      </c>
      <c r="C34" s="23">
        <v>817</v>
      </c>
      <c r="D34" s="23">
        <f>SUM(C34*C42)</f>
        <v>15826.984183521399</v>
      </c>
      <c r="E34" s="15"/>
      <c r="F34" s="15"/>
    </row>
    <row r="35" spans="1:9" ht="25.2">
      <c r="A35" s="13" t="s">
        <v>69</v>
      </c>
      <c r="B35" s="15">
        <v>42000</v>
      </c>
      <c r="C35" s="23">
        <v>450</v>
      </c>
      <c r="D35" s="23">
        <f>SUM(C35*C42)</f>
        <v>8717.4331488183961</v>
      </c>
      <c r="E35" s="15"/>
      <c r="F35" s="15"/>
    </row>
    <row r="36" spans="1:9" ht="25.2">
      <c r="A36" s="13" t="s">
        <v>70</v>
      </c>
      <c r="B36" s="15">
        <v>85000</v>
      </c>
      <c r="C36" s="23">
        <v>905</v>
      </c>
      <c r="D36" s="23">
        <f>SUM(C36*C42)</f>
        <v>17531.726665956998</v>
      </c>
      <c r="E36" s="15"/>
      <c r="F36" s="15"/>
      <c r="H36" s="12"/>
    </row>
    <row r="37" spans="1:9" ht="25.2">
      <c r="A37" s="13" t="s">
        <v>71</v>
      </c>
      <c r="B37" s="15">
        <v>20000</v>
      </c>
      <c r="C37" s="23">
        <v>54</v>
      </c>
      <c r="D37" s="23">
        <f>SUM(C37*C42)</f>
        <v>1046.0919778582074</v>
      </c>
      <c r="E37" s="15"/>
      <c r="F37" s="15"/>
      <c r="I37" s="12"/>
    </row>
    <row r="38" spans="1:9" ht="25.2">
      <c r="A38" s="13" t="s">
        <v>99</v>
      </c>
      <c r="B38" s="15">
        <v>82800</v>
      </c>
      <c r="C38" s="24">
        <v>882</v>
      </c>
      <c r="D38" s="23">
        <f>SUM(C38*C42)</f>
        <v>17086.168971684056</v>
      </c>
      <c r="E38" s="15"/>
      <c r="F38" s="15"/>
      <c r="H38" s="12"/>
    </row>
    <row r="39" spans="1:9" ht="25.2">
      <c r="A39" s="13"/>
      <c r="B39" s="15"/>
      <c r="C39" s="23"/>
      <c r="D39" s="23"/>
      <c r="E39" s="15"/>
      <c r="F39" s="15"/>
      <c r="I39" s="12"/>
    </row>
    <row r="40" spans="1:9" ht="25.2">
      <c r="A40" s="13"/>
      <c r="B40" s="15"/>
      <c r="C40" s="23"/>
      <c r="D40" s="23"/>
      <c r="E40" s="15"/>
      <c r="F40" s="15"/>
      <c r="I40" s="12"/>
    </row>
    <row r="41" spans="1:9" ht="25.2">
      <c r="A41" s="13"/>
      <c r="B41" s="15"/>
      <c r="C41" s="23">
        <f>SUM(C24:C39)</f>
        <v>14091</v>
      </c>
      <c r="D41" s="15"/>
      <c r="E41" s="23"/>
      <c r="F41" s="15"/>
    </row>
    <row r="42" spans="1:9" ht="25.2">
      <c r="A42" s="13" t="s">
        <v>72</v>
      </c>
      <c r="B42" s="15">
        <v>93.93</v>
      </c>
      <c r="C42" s="15">
        <f>SUM(C22/C41)</f>
        <v>19.372073664040879</v>
      </c>
      <c r="D42" s="15">
        <f>SUM(B42:C42)</f>
        <v>113.30207366404089</v>
      </c>
      <c r="E42" s="15"/>
      <c r="F42" s="15"/>
      <c r="H42" s="12"/>
      <c r="I42" s="12"/>
    </row>
    <row r="43" spans="1:9" ht="25.2">
      <c r="A43" s="13"/>
      <c r="B43" s="13"/>
      <c r="C43" s="15"/>
      <c r="D43" s="15"/>
      <c r="E43" s="15"/>
      <c r="F43" s="15"/>
      <c r="H43" s="12"/>
    </row>
    <row r="44" spans="1:9" ht="25.2">
      <c r="A44" s="13"/>
      <c r="B44" s="13"/>
      <c r="C44" s="15"/>
      <c r="D44" s="15"/>
      <c r="E44" s="15"/>
      <c r="F44" s="15"/>
    </row>
    <row r="45" spans="1:9" ht="25.2">
      <c r="A45" s="13"/>
      <c r="B45" s="13"/>
      <c r="C45" s="15"/>
      <c r="D45" s="15"/>
      <c r="E45" s="15"/>
      <c r="F45" s="15"/>
    </row>
    <row r="46" spans="1:9" ht="25.2">
      <c r="A46" s="13"/>
      <c r="B46" s="13"/>
      <c r="C46" s="15"/>
      <c r="D46" s="15"/>
      <c r="E46" s="15"/>
      <c r="F46" s="15"/>
    </row>
    <row r="47" spans="1:9" ht="25.2">
      <c r="A47" s="13"/>
      <c r="B47" s="13"/>
      <c r="C47" s="15"/>
      <c r="D47" s="15"/>
      <c r="E47" s="15"/>
      <c r="F47" s="15"/>
    </row>
    <row r="48" spans="1:9" ht="25.2">
      <c r="A48" s="13"/>
      <c r="B48" s="13"/>
      <c r="C48" s="15"/>
      <c r="D48" s="15"/>
      <c r="E48" s="15"/>
      <c r="F48" s="15"/>
    </row>
    <row r="49" spans="1:6" ht="25.2">
      <c r="A49" s="13"/>
      <c r="B49" s="13"/>
      <c r="C49" s="15"/>
      <c r="D49" s="15"/>
      <c r="E49" s="15"/>
      <c r="F49" s="15"/>
    </row>
    <row r="50" spans="1:6" ht="25.2">
      <c r="A50" s="13"/>
      <c r="B50" s="13"/>
      <c r="C50" s="15"/>
      <c r="D50" s="15"/>
      <c r="E50" s="15"/>
      <c r="F50" s="15"/>
    </row>
    <row r="51" spans="1:6" ht="25.2">
      <c r="A51" s="13"/>
      <c r="B51" s="13"/>
      <c r="C51" s="15"/>
      <c r="D51" s="15"/>
      <c r="E51" s="15"/>
      <c r="F51" s="15"/>
    </row>
    <row r="52" spans="1:6" ht="25.2">
      <c r="A52" s="13"/>
      <c r="B52" s="13"/>
      <c r="C52" s="15"/>
      <c r="D52" s="15"/>
      <c r="E52" s="15"/>
      <c r="F52" s="15"/>
    </row>
    <row r="53" spans="1:6" ht="25.2">
      <c r="A53" s="13"/>
      <c r="B53" s="13"/>
      <c r="C53" s="15"/>
      <c r="D53" s="15"/>
      <c r="E53" s="15"/>
      <c r="F53" s="15"/>
    </row>
    <row r="54" spans="1:6" ht="25.2">
      <c r="A54" s="13"/>
      <c r="B54" s="13"/>
      <c r="C54" s="15"/>
      <c r="D54" s="15"/>
      <c r="E54" s="15"/>
      <c r="F54" s="15"/>
    </row>
    <row r="55" spans="1:6" ht="25.2">
      <c r="A55" s="13"/>
      <c r="B55" s="13"/>
      <c r="C55" s="15"/>
      <c r="D55" s="15"/>
      <c r="E55" s="15"/>
      <c r="F55" s="15"/>
    </row>
    <row r="56" spans="1:6" ht="25.2">
      <c r="A56" s="13"/>
      <c r="B56" s="13"/>
      <c r="C56" s="15"/>
      <c r="D56" s="15"/>
      <c r="E56" s="15"/>
      <c r="F56" s="15"/>
    </row>
    <row r="57" spans="1:6" ht="25.2">
      <c r="A57" s="13"/>
      <c r="B57" s="13"/>
      <c r="C57" s="15"/>
      <c r="D57" s="15"/>
      <c r="E57" s="15"/>
      <c r="F57" s="15"/>
    </row>
    <row r="58" spans="1:6" ht="25.2">
      <c r="A58" s="13"/>
      <c r="B58" s="13"/>
      <c r="C58" s="15"/>
      <c r="D58" s="15"/>
      <c r="E58" s="15"/>
      <c r="F58" s="15"/>
    </row>
    <row r="59" spans="1:6" ht="25.2">
      <c r="A59" s="13"/>
      <c r="B59" s="13"/>
      <c r="C59" s="15"/>
      <c r="D59" s="15"/>
      <c r="E59" s="15"/>
      <c r="F59" s="15"/>
    </row>
    <row r="60" spans="1:6" ht="25.2">
      <c r="A60" s="13"/>
      <c r="B60" s="13"/>
      <c r="C60" s="15"/>
      <c r="D60" s="15"/>
      <c r="E60" s="15"/>
      <c r="F60" s="15"/>
    </row>
    <row r="61" spans="1:6" ht="25.2">
      <c r="A61" s="13"/>
      <c r="B61" s="13"/>
      <c r="C61" s="15"/>
      <c r="D61" s="15"/>
      <c r="E61" s="15"/>
      <c r="F61" s="15"/>
    </row>
    <row r="62" spans="1:6" ht="25.2">
      <c r="A62" s="13"/>
      <c r="B62" s="13"/>
      <c r="C62" s="15"/>
      <c r="D62" s="15"/>
      <c r="E62" s="15"/>
      <c r="F62" s="15"/>
    </row>
    <row r="63" spans="1:6" ht="25.2">
      <c r="A63" s="13"/>
      <c r="B63" s="13"/>
      <c r="C63" s="15"/>
      <c r="D63" s="15"/>
      <c r="E63" s="15"/>
      <c r="F63" s="15"/>
    </row>
    <row r="64" spans="1:6" ht="25.2">
      <c r="A64" s="13"/>
      <c r="B64" s="13"/>
      <c r="C64" s="15"/>
      <c r="D64" s="15"/>
      <c r="E64" s="15"/>
      <c r="F64" s="15"/>
    </row>
    <row r="65" spans="1:6" ht="25.2">
      <c r="A65" s="13"/>
      <c r="B65" s="13"/>
      <c r="C65" s="15"/>
      <c r="D65" s="15"/>
      <c r="E65" s="15"/>
      <c r="F65" s="15"/>
    </row>
    <row r="66" spans="1:6" ht="25.2">
      <c r="A66" s="13"/>
      <c r="B66" s="13"/>
      <c r="C66" s="15"/>
      <c r="D66" s="15"/>
      <c r="E66" s="15"/>
      <c r="F66" s="15"/>
    </row>
    <row r="67" spans="1:6" ht="25.2">
      <c r="A67" s="13"/>
      <c r="B67" s="13"/>
      <c r="C67" s="15"/>
      <c r="D67" s="15"/>
      <c r="E67" s="15"/>
      <c r="F67" s="15"/>
    </row>
    <row r="68" spans="1:6" ht="25.2">
      <c r="A68" s="13"/>
      <c r="B68" s="13"/>
      <c r="C68" s="15"/>
      <c r="D68" s="15"/>
      <c r="E68" s="15"/>
      <c r="F68" s="15"/>
    </row>
    <row r="69" spans="1:6" ht="25.2">
      <c r="A69" s="13"/>
      <c r="B69" s="13"/>
      <c r="C69" s="15"/>
      <c r="D69" s="15"/>
      <c r="E69" s="15"/>
      <c r="F69" s="15"/>
    </row>
    <row r="70" spans="1:6" ht="25.2">
      <c r="A70" s="13"/>
      <c r="B70" s="13"/>
      <c r="C70" s="15"/>
      <c r="D70" s="15"/>
      <c r="E70" s="15"/>
      <c r="F70" s="15"/>
    </row>
    <row r="71" spans="1:6" ht="25.2">
      <c r="A71" s="13"/>
      <c r="B71" s="13"/>
      <c r="C71" s="15"/>
      <c r="D71" s="15"/>
      <c r="E71" s="15"/>
      <c r="F71" s="15"/>
    </row>
    <row r="72" spans="1:6" ht="25.2">
      <c r="A72" s="13"/>
      <c r="B72" s="13"/>
      <c r="C72" s="15"/>
      <c r="D72" s="15"/>
      <c r="E72" s="15"/>
      <c r="F72" s="15"/>
    </row>
    <row r="73" spans="1:6" ht="25.2">
      <c r="A73" s="13"/>
      <c r="B73" s="13"/>
      <c r="C73" s="15"/>
      <c r="D73" s="15"/>
      <c r="E73" s="15"/>
      <c r="F73" s="15"/>
    </row>
    <row r="74" spans="1:6" ht="25.2">
      <c r="A74" s="13"/>
      <c r="B74" s="13"/>
      <c r="C74" s="15"/>
      <c r="D74" s="15"/>
      <c r="E74" s="15"/>
      <c r="F74" s="15"/>
    </row>
    <row r="75" spans="1:6" ht="25.2">
      <c r="A75" s="13"/>
      <c r="B75" s="13"/>
      <c r="C75" s="15"/>
      <c r="D75" s="15"/>
      <c r="E75" s="15"/>
      <c r="F75" s="15"/>
    </row>
    <row r="76" spans="1:6" ht="25.2">
      <c r="A76" s="13"/>
      <c r="B76" s="13"/>
      <c r="C76" s="15"/>
      <c r="D76" s="15"/>
      <c r="E76" s="15"/>
      <c r="F76" s="15"/>
    </row>
    <row r="77" spans="1:6" ht="25.2">
      <c r="A77" s="13"/>
      <c r="B77" s="13"/>
      <c r="C77" s="15"/>
      <c r="D77" s="15"/>
      <c r="E77" s="15"/>
      <c r="F77" s="15"/>
    </row>
    <row r="78" spans="1:6" ht="25.2">
      <c r="A78" s="13"/>
      <c r="B78" s="13"/>
      <c r="C78" s="15"/>
      <c r="D78" s="15"/>
      <c r="E78" s="15"/>
      <c r="F78" s="15"/>
    </row>
    <row r="79" spans="1:6" ht="25.2">
      <c r="A79" s="13"/>
      <c r="B79" s="13"/>
      <c r="C79" s="15"/>
      <c r="D79" s="15"/>
      <c r="E79" s="15"/>
      <c r="F79" s="15"/>
    </row>
    <row r="80" spans="1:6" ht="25.2">
      <c r="A80" s="13"/>
      <c r="B80" s="13"/>
      <c r="C80" s="15"/>
      <c r="D80" s="15"/>
      <c r="E80" s="15"/>
      <c r="F80" s="15"/>
    </row>
    <row r="81" spans="1:6" ht="25.2">
      <c r="A81" s="13"/>
      <c r="B81" s="13"/>
      <c r="C81" s="15"/>
      <c r="D81" s="15"/>
      <c r="E81" s="15"/>
      <c r="F81" s="15"/>
    </row>
    <row r="82" spans="1:6" ht="25.2">
      <c r="A82" s="13"/>
      <c r="B82" s="13"/>
      <c r="C82" s="15"/>
      <c r="D82" s="15"/>
      <c r="E82" s="15"/>
      <c r="F82" s="15"/>
    </row>
    <row r="83" spans="1:6" ht="25.2">
      <c r="A83" s="13"/>
      <c r="B83" s="13"/>
      <c r="C83" s="15"/>
      <c r="D83" s="15"/>
      <c r="E83" s="15"/>
      <c r="F83" s="15"/>
    </row>
    <row r="84" spans="1:6" ht="25.2">
      <c r="A84" s="13"/>
      <c r="B84" s="13"/>
      <c r="C84" s="15"/>
      <c r="D84" s="15"/>
      <c r="E84" s="15"/>
      <c r="F84" s="15"/>
    </row>
    <row r="85" spans="1:6" ht="25.2">
      <c r="A85" s="13"/>
      <c r="B85" s="13"/>
      <c r="C85" s="15"/>
      <c r="D85" s="15"/>
      <c r="E85" s="15"/>
      <c r="F85" s="15"/>
    </row>
    <row r="86" spans="1:6" ht="25.2">
      <c r="A86" s="13"/>
      <c r="B86" s="13"/>
      <c r="C86" s="15"/>
      <c r="D86" s="15"/>
      <c r="E86" s="15"/>
      <c r="F86" s="15"/>
    </row>
    <row r="87" spans="1:6" ht="25.2">
      <c r="A87" s="13"/>
      <c r="B87" s="13"/>
      <c r="C87" s="15"/>
      <c r="D87" s="15"/>
      <c r="E87" s="15"/>
      <c r="F87" s="15"/>
    </row>
    <row r="88" spans="1:6" ht="25.2">
      <c r="A88" s="13"/>
      <c r="B88" s="13"/>
      <c r="C88" s="15"/>
      <c r="D88" s="15"/>
      <c r="E88" s="15"/>
      <c r="F88" s="15"/>
    </row>
    <row r="89" spans="1:6" ht="25.2">
      <c r="A89" s="13"/>
      <c r="B89" s="13"/>
      <c r="C89" s="15"/>
      <c r="D89" s="15"/>
      <c r="E89" s="15"/>
      <c r="F89" s="15"/>
    </row>
    <row r="90" spans="1:6" ht="25.2">
      <c r="A90" s="13"/>
      <c r="B90" s="13"/>
      <c r="C90" s="15"/>
      <c r="D90" s="15"/>
      <c r="E90" s="15"/>
      <c r="F90" s="15"/>
    </row>
    <row r="91" spans="1:6" ht="25.2">
      <c r="A91" s="13"/>
      <c r="B91" s="13"/>
      <c r="C91" s="15"/>
      <c r="D91" s="15"/>
      <c r="E91" s="15"/>
      <c r="F91" s="15"/>
    </row>
    <row r="92" spans="1:6" ht="25.2">
      <c r="A92" s="13"/>
      <c r="B92" s="13"/>
      <c r="C92" s="15"/>
      <c r="D92" s="15"/>
      <c r="E92" s="15"/>
      <c r="F92" s="15"/>
    </row>
    <row r="93" spans="1:6" ht="25.2">
      <c r="A93" s="13"/>
      <c r="B93" s="13"/>
      <c r="C93" s="15"/>
      <c r="D93" s="15"/>
      <c r="E93" s="15"/>
      <c r="F93" s="15"/>
    </row>
    <row r="94" spans="1:6" ht="25.2">
      <c r="A94" s="13"/>
      <c r="B94" s="13"/>
      <c r="C94" s="15"/>
      <c r="D94" s="15"/>
      <c r="E94" s="15"/>
      <c r="F94" s="15"/>
    </row>
    <row r="95" spans="1:6" ht="25.2">
      <c r="A95" s="13"/>
      <c r="B95" s="13"/>
      <c r="C95" s="15"/>
      <c r="D95" s="15"/>
      <c r="E95" s="15"/>
      <c r="F95" s="15"/>
    </row>
    <row r="96" spans="1:6" ht="25.2">
      <c r="A96" s="13"/>
      <c r="B96" s="13"/>
      <c r="C96" s="15"/>
      <c r="D96" s="15"/>
      <c r="E96" s="15"/>
      <c r="F96" s="15"/>
    </row>
    <row r="97" spans="1:6" ht="25.2">
      <c r="A97" s="13"/>
      <c r="B97" s="13"/>
      <c r="C97" s="15"/>
      <c r="D97" s="15"/>
      <c r="E97" s="15"/>
      <c r="F97" s="15"/>
    </row>
    <row r="98" spans="1:6" ht="25.2">
      <c r="A98" s="13"/>
      <c r="B98" s="13"/>
      <c r="C98" s="15"/>
      <c r="D98" s="15"/>
      <c r="E98" s="15"/>
      <c r="F98" s="15"/>
    </row>
    <row r="99" spans="1:6" ht="25.2">
      <c r="A99" s="13"/>
      <c r="B99" s="13"/>
      <c r="C99" s="15"/>
      <c r="D99" s="15"/>
      <c r="E99" s="15"/>
      <c r="F99" s="15"/>
    </row>
    <row r="100" spans="1:6" ht="25.2">
      <c r="A100" s="13"/>
      <c r="B100" s="13"/>
      <c r="C100" s="15"/>
      <c r="D100" s="15"/>
      <c r="E100" s="15"/>
      <c r="F100" s="15"/>
    </row>
    <row r="101" spans="1:6" ht="25.2">
      <c r="A101" s="13"/>
      <c r="B101" s="13"/>
      <c r="C101" s="15"/>
      <c r="D101" s="15"/>
      <c r="E101" s="15"/>
      <c r="F101" s="15"/>
    </row>
    <row r="102" spans="1:6" ht="25.2">
      <c r="A102" s="13"/>
      <c r="B102" s="13"/>
      <c r="C102" s="15"/>
      <c r="D102" s="15"/>
      <c r="E102" s="15"/>
      <c r="F102" s="15"/>
    </row>
    <row r="103" spans="1:6" ht="25.2">
      <c r="A103" s="13"/>
      <c r="B103" s="13"/>
      <c r="C103" s="15"/>
      <c r="D103" s="15"/>
      <c r="E103" s="15"/>
      <c r="F103" s="15"/>
    </row>
    <row r="104" spans="1:6" ht="25.2">
      <c r="A104" s="13"/>
      <c r="B104" s="13"/>
      <c r="C104" s="15"/>
      <c r="D104" s="15"/>
      <c r="E104" s="15"/>
      <c r="F104" s="15"/>
    </row>
    <row r="105" spans="1:6" ht="25.2">
      <c r="A105" s="13"/>
      <c r="B105" s="13"/>
      <c r="C105" s="15"/>
      <c r="D105" s="15"/>
      <c r="E105" s="15"/>
      <c r="F105" s="15"/>
    </row>
    <row r="106" spans="1:6" ht="25.2">
      <c r="A106" s="13"/>
      <c r="B106" s="13"/>
      <c r="C106" s="15"/>
      <c r="D106" s="15"/>
      <c r="E106" s="15"/>
      <c r="F106" s="15"/>
    </row>
    <row r="107" spans="1:6" ht="25.2">
      <c r="A107" s="13"/>
      <c r="B107" s="13"/>
      <c r="C107" s="15"/>
      <c r="D107" s="15"/>
      <c r="E107" s="15"/>
      <c r="F107" s="15"/>
    </row>
    <row r="108" spans="1:6" ht="25.2">
      <c r="A108" s="13"/>
      <c r="B108" s="13"/>
      <c r="C108" s="15"/>
      <c r="D108" s="15"/>
      <c r="E108" s="15"/>
      <c r="F108" s="15"/>
    </row>
    <row r="109" spans="1:6" ht="25.2">
      <c r="A109" s="13"/>
      <c r="B109" s="13"/>
      <c r="C109" s="15"/>
      <c r="D109" s="15"/>
      <c r="E109" s="15"/>
      <c r="F109" s="15"/>
    </row>
    <row r="110" spans="1:6" ht="25.2">
      <c r="A110" s="13"/>
      <c r="B110" s="13"/>
      <c r="C110" s="15"/>
      <c r="D110" s="15"/>
      <c r="E110" s="15"/>
      <c r="F110" s="15"/>
    </row>
    <row r="111" spans="1:6" ht="25.2">
      <c r="A111" s="13"/>
      <c r="B111" s="13"/>
      <c r="C111" s="15"/>
      <c r="D111" s="15"/>
      <c r="E111" s="15"/>
      <c r="F111" s="15"/>
    </row>
    <row r="112" spans="1:6" ht="25.2">
      <c r="A112" s="13"/>
      <c r="B112" s="13"/>
      <c r="C112" s="15"/>
      <c r="D112" s="15"/>
      <c r="E112" s="15"/>
      <c r="F112" s="15"/>
    </row>
    <row r="113" spans="1:6" ht="25.2">
      <c r="A113" s="13"/>
      <c r="B113" s="13"/>
      <c r="C113" s="15"/>
      <c r="D113" s="15"/>
      <c r="E113" s="15"/>
      <c r="F113" s="15"/>
    </row>
    <row r="114" spans="1:6" ht="25.2">
      <c r="A114" s="13"/>
      <c r="B114" s="13"/>
      <c r="C114" s="15"/>
      <c r="D114" s="15"/>
      <c r="E114" s="15"/>
      <c r="F114" s="15"/>
    </row>
    <row r="115" spans="1:6" ht="25.2">
      <c r="A115" s="13"/>
      <c r="B115" s="13"/>
      <c r="C115" s="15"/>
      <c r="D115" s="15"/>
      <c r="E115" s="15"/>
      <c r="F115" s="15"/>
    </row>
    <row r="116" spans="1:6" ht="25.2">
      <c r="A116" s="13"/>
      <c r="B116" s="13"/>
      <c r="C116" s="15"/>
      <c r="D116" s="15"/>
      <c r="E116" s="15"/>
      <c r="F116" s="15"/>
    </row>
    <row r="117" spans="1:6" ht="25.2">
      <c r="A117" s="13"/>
      <c r="B117" s="13"/>
      <c r="C117" s="15"/>
      <c r="D117" s="15"/>
      <c r="E117" s="15"/>
      <c r="F117" s="15"/>
    </row>
    <row r="118" spans="1:6" ht="25.2">
      <c r="A118" s="13"/>
      <c r="B118" s="13"/>
      <c r="C118" s="15"/>
      <c r="D118" s="15"/>
      <c r="E118" s="15"/>
      <c r="F118" s="15"/>
    </row>
    <row r="119" spans="1:6" ht="25.2">
      <c r="A119" s="13"/>
      <c r="B119" s="13"/>
      <c r="C119" s="15"/>
      <c r="D119" s="15"/>
      <c r="E119" s="15"/>
      <c r="F119" s="15"/>
    </row>
    <row r="120" spans="1:6" ht="25.2">
      <c r="A120" s="13"/>
      <c r="B120" s="13"/>
      <c r="C120" s="15"/>
      <c r="D120" s="15"/>
      <c r="E120" s="15"/>
      <c r="F120" s="15"/>
    </row>
    <row r="121" spans="1:6" ht="25.2">
      <c r="A121" s="13"/>
      <c r="B121" s="13"/>
      <c r="C121" s="15"/>
      <c r="D121" s="15"/>
      <c r="E121" s="15"/>
      <c r="F121" s="15"/>
    </row>
    <row r="122" spans="1:6" ht="25.2">
      <c r="A122" s="13"/>
      <c r="B122" s="13"/>
      <c r="C122" s="15"/>
      <c r="D122" s="15"/>
      <c r="E122" s="15"/>
      <c r="F122" s="15"/>
    </row>
    <row r="123" spans="1:6" ht="25.2">
      <c r="A123" s="13"/>
      <c r="B123" s="13"/>
      <c r="C123" s="15"/>
      <c r="D123" s="15"/>
      <c r="E123" s="15"/>
      <c r="F123" s="15"/>
    </row>
    <row r="124" spans="1:6" ht="25.2">
      <c r="A124" s="13"/>
      <c r="B124" s="13"/>
      <c r="C124" s="15"/>
      <c r="D124" s="15"/>
      <c r="E124" s="15"/>
      <c r="F124" s="15"/>
    </row>
    <row r="125" spans="1:6" ht="25.2">
      <c r="A125" s="13"/>
      <c r="B125" s="13"/>
      <c r="C125" s="15"/>
      <c r="D125" s="15"/>
      <c r="E125" s="15"/>
      <c r="F125" s="15"/>
    </row>
    <row r="126" spans="1:6" ht="25.2">
      <c r="A126" s="13"/>
      <c r="B126" s="13"/>
      <c r="C126" s="15"/>
      <c r="D126" s="15"/>
      <c r="E126" s="15"/>
      <c r="F126" s="15"/>
    </row>
    <row r="127" spans="1:6" ht="25.2">
      <c r="A127" s="13"/>
      <c r="B127" s="13"/>
      <c r="C127" s="15"/>
      <c r="D127" s="15"/>
      <c r="E127" s="15"/>
      <c r="F127" s="15"/>
    </row>
    <row r="128" spans="1:6" ht="25.2">
      <c r="A128" s="13"/>
      <c r="B128" s="13"/>
      <c r="C128" s="15"/>
      <c r="D128" s="15"/>
      <c r="E128" s="15"/>
      <c r="F128" s="15"/>
    </row>
    <row r="129" spans="1:6" ht="25.2">
      <c r="A129" s="13"/>
      <c r="B129" s="13"/>
      <c r="C129" s="15"/>
      <c r="D129" s="15"/>
      <c r="E129" s="15"/>
      <c r="F129" s="15"/>
    </row>
    <row r="130" spans="1:6" ht="25.2">
      <c r="A130" s="13"/>
      <c r="B130" s="13"/>
      <c r="C130" s="15"/>
      <c r="D130" s="15"/>
      <c r="E130" s="15"/>
      <c r="F130" s="15"/>
    </row>
    <row r="131" spans="1:6" ht="25.2">
      <c r="A131" s="13"/>
      <c r="B131" s="13"/>
      <c r="C131" s="15"/>
      <c r="D131" s="15"/>
      <c r="E131" s="15"/>
      <c r="F131" s="15"/>
    </row>
    <row r="132" spans="1:6" ht="25.2">
      <c r="A132" s="13"/>
      <c r="B132" s="13"/>
      <c r="C132" s="15"/>
      <c r="D132" s="15"/>
      <c r="E132" s="15"/>
      <c r="F132" s="15"/>
    </row>
    <row r="133" spans="1:6" ht="25.2">
      <c r="A133" s="13"/>
      <c r="B133" s="13"/>
      <c r="C133" s="15"/>
      <c r="D133" s="15"/>
      <c r="E133" s="15"/>
      <c r="F133" s="15"/>
    </row>
  </sheetData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S61"/>
  <sheetViews>
    <sheetView workbookViewId="0">
      <pane xSplit="1" ySplit="3" topLeftCell="I45" activePane="bottomRight" state="frozen"/>
      <selection pane="topRight" activeCell="B1" sqref="B1"/>
      <selection pane="bottomLeft" activeCell="A4" sqref="A4"/>
      <selection pane="bottomRight" activeCell="J54" sqref="J54"/>
    </sheetView>
  </sheetViews>
  <sheetFormatPr defaultColWidth="9.109375" defaultRowHeight="21"/>
  <cols>
    <col min="1" max="1" width="83" style="2" customWidth="1"/>
    <col min="2" max="2" width="12.6640625" style="3" bestFit="1" customWidth="1"/>
    <col min="3" max="3" width="11.5546875" style="3" bestFit="1" customWidth="1"/>
    <col min="4" max="4" width="9.88671875" style="3" bestFit="1" customWidth="1"/>
    <col min="5" max="5" width="12.6640625" style="3" bestFit="1" customWidth="1"/>
    <col min="6" max="6" width="2.109375" style="4" customWidth="1"/>
    <col min="7" max="7" width="12.6640625" style="2" bestFit="1" customWidth="1"/>
    <col min="8" max="9" width="9.88671875" style="2" bestFit="1" customWidth="1"/>
    <col min="10" max="10" width="12.6640625" style="3" bestFit="1" customWidth="1"/>
    <col min="11" max="11" width="2.109375" style="1" customWidth="1"/>
    <col min="12" max="12" width="12.6640625" style="2" bestFit="1" customWidth="1"/>
    <col min="13" max="14" width="9.88671875" style="2" bestFit="1" customWidth="1"/>
    <col min="15" max="15" width="12.6640625" style="3" bestFit="1" customWidth="1"/>
    <col min="16" max="16" width="13.33203125" style="1" bestFit="1" customWidth="1"/>
    <col min="17" max="17" width="11.5546875" style="1" bestFit="1" customWidth="1"/>
    <col min="18" max="16384" width="9.109375" style="1"/>
  </cols>
  <sheetData>
    <row r="1" spans="1:19" ht="23.4">
      <c r="A1" s="25" t="s">
        <v>0</v>
      </c>
      <c r="B1" s="26" t="s">
        <v>1</v>
      </c>
      <c r="C1" s="26"/>
      <c r="D1" s="26"/>
      <c r="E1" s="26"/>
      <c r="F1" s="27"/>
      <c r="G1" s="28" t="s">
        <v>2</v>
      </c>
      <c r="H1" s="28"/>
      <c r="I1" s="28"/>
      <c r="J1" s="28"/>
      <c r="K1" s="29"/>
      <c r="L1" s="28" t="s">
        <v>3</v>
      </c>
      <c r="M1" s="28"/>
      <c r="N1" s="28"/>
      <c r="O1" s="28"/>
      <c r="P1" s="29"/>
      <c r="Q1" s="29"/>
      <c r="R1" s="29"/>
      <c r="S1" s="29"/>
    </row>
    <row r="2" spans="1:19" ht="23.4">
      <c r="A2" s="30"/>
      <c r="B2" s="31"/>
      <c r="C2" s="31"/>
      <c r="D2" s="31"/>
      <c r="E2" s="31"/>
      <c r="F2" s="32"/>
      <c r="G2" s="31"/>
      <c r="H2" s="31"/>
      <c r="I2" s="31"/>
      <c r="J2" s="31"/>
      <c r="K2" s="29"/>
      <c r="L2" s="31"/>
      <c r="M2" s="31"/>
      <c r="N2" s="31"/>
      <c r="O2" s="31"/>
      <c r="P2" s="29"/>
      <c r="Q2" s="29"/>
      <c r="R2" s="29"/>
      <c r="S2" s="29"/>
    </row>
    <row r="3" spans="1:19" ht="23.4">
      <c r="A3" s="33" t="s">
        <v>4</v>
      </c>
      <c r="B3" s="33" t="s">
        <v>5</v>
      </c>
      <c r="C3" s="33" t="s">
        <v>6</v>
      </c>
      <c r="D3" s="33" t="s">
        <v>7</v>
      </c>
      <c r="E3" s="33" t="s">
        <v>1</v>
      </c>
      <c r="F3" s="32"/>
      <c r="G3" s="33" t="s">
        <v>5</v>
      </c>
      <c r="H3" s="33" t="s">
        <v>6</v>
      </c>
      <c r="I3" s="33" t="s">
        <v>7</v>
      </c>
      <c r="J3" s="33" t="s">
        <v>1</v>
      </c>
      <c r="K3" s="29"/>
      <c r="L3" s="33" t="s">
        <v>5</v>
      </c>
      <c r="M3" s="33" t="s">
        <v>6</v>
      </c>
      <c r="N3" s="33" t="s">
        <v>7</v>
      </c>
      <c r="O3" s="33" t="s">
        <v>1</v>
      </c>
      <c r="P3" s="29"/>
      <c r="Q3" s="29"/>
      <c r="R3" s="29"/>
      <c r="S3" s="29"/>
    </row>
    <row r="4" spans="1:19" ht="23.4">
      <c r="A4" s="33" t="s">
        <v>8</v>
      </c>
      <c r="B4" s="33">
        <f>SUM(B5:B7)</f>
        <v>32971</v>
      </c>
      <c r="C4" s="33">
        <f t="shared" ref="C4:D4" si="0">SUM(C5:C7)</f>
        <v>1381</v>
      </c>
      <c r="D4" s="33">
        <f t="shared" si="0"/>
        <v>584</v>
      </c>
      <c r="E4" s="33">
        <f>B4+C4+D4</f>
        <v>34936</v>
      </c>
      <c r="F4" s="32"/>
      <c r="G4" s="33">
        <f>SUM(G5:G7)</f>
        <v>15973</v>
      </c>
      <c r="H4" s="33">
        <f t="shared" ref="H4:I4" si="1">SUM(H5:H7)</f>
        <v>635</v>
      </c>
      <c r="I4" s="33">
        <f t="shared" si="1"/>
        <v>279</v>
      </c>
      <c r="J4" s="33">
        <f>G4+H4+I4</f>
        <v>16887</v>
      </c>
      <c r="K4" s="29"/>
      <c r="L4" s="33">
        <f>SUM(L5:L7)</f>
        <v>16998</v>
      </c>
      <c r="M4" s="33">
        <f t="shared" ref="M4:N4" si="2">SUM(M5:M7)</f>
        <v>746</v>
      </c>
      <c r="N4" s="33">
        <f t="shared" si="2"/>
        <v>305</v>
      </c>
      <c r="O4" s="33">
        <f>L4+M4+N4</f>
        <v>18049</v>
      </c>
      <c r="P4" s="34"/>
      <c r="Q4" s="34">
        <f>+G13-G17-G25-G29</f>
        <v>0</v>
      </c>
      <c r="R4" s="34">
        <f t="shared" ref="R4:S6" si="3">+H13-H17-H25-H29</f>
        <v>0</v>
      </c>
      <c r="S4" s="34">
        <f t="shared" si="3"/>
        <v>0</v>
      </c>
    </row>
    <row r="5" spans="1:19" ht="23.4">
      <c r="A5" s="35" t="s">
        <v>9</v>
      </c>
      <c r="B5" s="36">
        <f>+G5+L5</f>
        <v>29959</v>
      </c>
      <c r="C5" s="36">
        <f t="shared" ref="C5:D7" si="4">+H5+M5</f>
        <v>1256</v>
      </c>
      <c r="D5" s="36">
        <f t="shared" si="4"/>
        <v>584</v>
      </c>
      <c r="E5" s="36">
        <f>SUM(B5:D5)</f>
        <v>31799</v>
      </c>
      <c r="F5" s="37"/>
      <c r="G5" s="38">
        <v>14562</v>
      </c>
      <c r="H5" s="38">
        <v>567</v>
      </c>
      <c r="I5" s="38">
        <v>279</v>
      </c>
      <c r="J5" s="36">
        <f>SUM(G5:I5)</f>
        <v>15408</v>
      </c>
      <c r="K5" s="29"/>
      <c r="L5" s="38">
        <v>15397</v>
      </c>
      <c r="M5" s="38">
        <v>689</v>
      </c>
      <c r="N5" s="38">
        <v>305</v>
      </c>
      <c r="O5" s="36">
        <f>SUM(L5:N5)</f>
        <v>16391</v>
      </c>
      <c r="P5" s="39"/>
      <c r="Q5" s="34">
        <f t="shared" ref="Q5:Q6" si="5">+G14-G18-G26-G30</f>
        <v>0</v>
      </c>
      <c r="R5" s="34">
        <f t="shared" si="3"/>
        <v>0</v>
      </c>
      <c r="S5" s="34">
        <f t="shared" si="3"/>
        <v>0</v>
      </c>
    </row>
    <row r="6" spans="1:19" ht="23.4">
      <c r="A6" s="35" t="s">
        <v>10</v>
      </c>
      <c r="B6" s="36">
        <f t="shared" ref="B6:B7" si="6">+G6+L6</f>
        <v>2112</v>
      </c>
      <c r="C6" s="36">
        <f t="shared" si="4"/>
        <v>125</v>
      </c>
      <c r="D6" s="36">
        <f t="shared" si="4"/>
        <v>0</v>
      </c>
      <c r="E6" s="36">
        <f t="shared" ref="E6:E7" si="7">SUM(B6:D6)</f>
        <v>2237</v>
      </c>
      <c r="F6" s="37"/>
      <c r="G6" s="40">
        <v>990</v>
      </c>
      <c r="H6" s="38">
        <v>68</v>
      </c>
      <c r="I6" s="38"/>
      <c r="J6" s="36">
        <f t="shared" ref="J6:J7" si="8">SUM(G6:I6)</f>
        <v>1058</v>
      </c>
      <c r="K6" s="29"/>
      <c r="L6" s="40">
        <v>1122</v>
      </c>
      <c r="M6" s="38">
        <v>57</v>
      </c>
      <c r="N6" s="38"/>
      <c r="O6" s="36">
        <f t="shared" ref="O6:O7" si="9">SUM(L6:N6)</f>
        <v>1179</v>
      </c>
      <c r="P6" s="39"/>
      <c r="Q6" s="34">
        <f t="shared" si="5"/>
        <v>0</v>
      </c>
      <c r="R6" s="34">
        <f t="shared" si="3"/>
        <v>0</v>
      </c>
      <c r="S6" s="34">
        <f t="shared" si="3"/>
        <v>0</v>
      </c>
    </row>
    <row r="7" spans="1:19" ht="23.4">
      <c r="A7" s="35" t="s">
        <v>11</v>
      </c>
      <c r="B7" s="36">
        <f t="shared" si="6"/>
        <v>900</v>
      </c>
      <c r="C7" s="36">
        <f t="shared" si="4"/>
        <v>0</v>
      </c>
      <c r="D7" s="36">
        <f t="shared" si="4"/>
        <v>0</v>
      </c>
      <c r="E7" s="36">
        <f t="shared" si="7"/>
        <v>900</v>
      </c>
      <c r="F7" s="37"/>
      <c r="G7" s="38">
        <v>421</v>
      </c>
      <c r="H7" s="38"/>
      <c r="I7" s="38"/>
      <c r="J7" s="36">
        <f t="shared" si="8"/>
        <v>421</v>
      </c>
      <c r="K7" s="29"/>
      <c r="L7" s="38">
        <v>479</v>
      </c>
      <c r="M7" s="38"/>
      <c r="N7" s="38"/>
      <c r="O7" s="36">
        <f t="shared" si="9"/>
        <v>479</v>
      </c>
      <c r="P7" s="39"/>
      <c r="Q7" s="41"/>
      <c r="R7" s="29"/>
      <c r="S7" s="29"/>
    </row>
    <row r="8" spans="1:19" ht="23.4">
      <c r="A8" s="30" t="s">
        <v>12</v>
      </c>
      <c r="B8" s="42">
        <v>1150</v>
      </c>
      <c r="C8" s="42">
        <v>1150</v>
      </c>
      <c r="D8" s="42">
        <v>1150</v>
      </c>
      <c r="E8" s="42"/>
      <c r="F8" s="43"/>
      <c r="G8" s="30">
        <v>1150</v>
      </c>
      <c r="H8" s="30">
        <v>1150</v>
      </c>
      <c r="I8" s="30">
        <v>1150</v>
      </c>
      <c r="J8" s="42"/>
      <c r="K8" s="29"/>
      <c r="L8" s="30">
        <v>1150</v>
      </c>
      <c r="M8" s="30">
        <v>1150</v>
      </c>
      <c r="N8" s="30">
        <v>1150</v>
      </c>
      <c r="O8" s="42"/>
      <c r="P8" s="29"/>
      <c r="Q8" s="29"/>
      <c r="R8" s="29"/>
      <c r="S8" s="29"/>
    </row>
    <row r="9" spans="1:19" ht="23.4">
      <c r="A9" s="30"/>
      <c r="B9" s="42"/>
      <c r="C9" s="42"/>
      <c r="D9" s="42"/>
      <c r="E9" s="42"/>
      <c r="F9" s="43"/>
      <c r="G9" s="30"/>
      <c r="H9" s="30"/>
      <c r="I9" s="30"/>
      <c r="J9" s="42"/>
      <c r="K9" s="29"/>
      <c r="L9" s="30"/>
      <c r="M9" s="30"/>
      <c r="N9" s="30"/>
      <c r="O9" s="42"/>
      <c r="P9" s="29"/>
      <c r="Q9" s="29"/>
      <c r="R9" s="29"/>
      <c r="S9" s="29"/>
    </row>
    <row r="10" spans="1:19" ht="23.4">
      <c r="A10" s="44" t="s">
        <v>13</v>
      </c>
      <c r="B10" s="45" t="s">
        <v>14</v>
      </c>
      <c r="C10" s="45"/>
      <c r="D10" s="45"/>
      <c r="E10" s="45"/>
      <c r="F10" s="32"/>
      <c r="G10" s="45" t="s">
        <v>14</v>
      </c>
      <c r="H10" s="45"/>
      <c r="I10" s="45"/>
      <c r="J10" s="45"/>
      <c r="K10" s="29"/>
      <c r="L10" s="45" t="s">
        <v>14</v>
      </c>
      <c r="M10" s="45"/>
      <c r="N10" s="45"/>
      <c r="O10" s="45"/>
      <c r="P10" s="29"/>
      <c r="Q10" s="29"/>
      <c r="R10" s="29"/>
      <c r="S10" s="29"/>
    </row>
    <row r="11" spans="1:19" ht="23.4">
      <c r="A11" s="46"/>
      <c r="B11" s="47" t="s">
        <v>5</v>
      </c>
      <c r="C11" s="47" t="s">
        <v>6</v>
      </c>
      <c r="D11" s="47" t="s">
        <v>7</v>
      </c>
      <c r="E11" s="47" t="s">
        <v>1</v>
      </c>
      <c r="F11" s="32"/>
      <c r="G11" s="47" t="s">
        <v>5</v>
      </c>
      <c r="H11" s="47" t="s">
        <v>6</v>
      </c>
      <c r="I11" s="47" t="s">
        <v>7</v>
      </c>
      <c r="J11" s="47" t="s">
        <v>1</v>
      </c>
      <c r="K11" s="29"/>
      <c r="L11" s="47" t="s">
        <v>5</v>
      </c>
      <c r="M11" s="47" t="s">
        <v>6</v>
      </c>
      <c r="N11" s="47" t="s">
        <v>7</v>
      </c>
      <c r="O11" s="47" t="s">
        <v>1</v>
      </c>
      <c r="P11" s="29"/>
      <c r="Q11" s="29"/>
      <c r="R11" s="29"/>
      <c r="S11" s="29"/>
    </row>
    <row r="12" spans="1:19" ht="23.4">
      <c r="A12" s="48" t="s">
        <v>15</v>
      </c>
      <c r="B12" s="49">
        <f>+B13+B14+B15</f>
        <v>37916650</v>
      </c>
      <c r="C12" s="49">
        <f>+C13+C14+C15</f>
        <v>1588150</v>
      </c>
      <c r="D12" s="49">
        <f>+D13+D14+D15</f>
        <v>671600</v>
      </c>
      <c r="E12" s="49">
        <f>+B12+C12+D12</f>
        <v>40176400</v>
      </c>
      <c r="F12" s="50"/>
      <c r="G12" s="49">
        <f>+G13+G14+G15</f>
        <v>18368950</v>
      </c>
      <c r="H12" s="49">
        <f>+H13+H14+H15</f>
        <v>730250</v>
      </c>
      <c r="I12" s="49">
        <f>+I13+I14+I15</f>
        <v>320850</v>
      </c>
      <c r="J12" s="49">
        <f>+G12+H12+I12</f>
        <v>19420050</v>
      </c>
      <c r="K12" s="29"/>
      <c r="L12" s="49">
        <f>+L13+L14+L15</f>
        <v>19547700</v>
      </c>
      <c r="M12" s="49">
        <f>+M13+M14+M15</f>
        <v>857900</v>
      </c>
      <c r="N12" s="49">
        <f>+N13+N14+N15</f>
        <v>350750</v>
      </c>
      <c r="O12" s="49">
        <f>+L12+M12+N12</f>
        <v>20756350</v>
      </c>
      <c r="P12" s="29"/>
      <c r="Q12" s="29"/>
      <c r="R12" s="29"/>
      <c r="S12" s="29"/>
    </row>
    <row r="13" spans="1:19" ht="23.4">
      <c r="A13" s="51" t="s">
        <v>16</v>
      </c>
      <c r="B13" s="36">
        <f t="shared" ref="B13:D15" si="10">+G13+L13</f>
        <v>34452850</v>
      </c>
      <c r="C13" s="36">
        <f t="shared" si="10"/>
        <v>1444400</v>
      </c>
      <c r="D13" s="36">
        <f t="shared" si="10"/>
        <v>671600</v>
      </c>
      <c r="E13" s="52">
        <f>SUM(B13:D13)</f>
        <v>36568850</v>
      </c>
      <c r="F13" s="53"/>
      <c r="G13" s="54">
        <f>+G5*G8</f>
        <v>16746300</v>
      </c>
      <c r="H13" s="54">
        <f>+H5*H8</f>
        <v>652050</v>
      </c>
      <c r="I13" s="54">
        <f>+I5*I8</f>
        <v>320850</v>
      </c>
      <c r="J13" s="54">
        <f>SUM(G13:I13)</f>
        <v>17719200</v>
      </c>
      <c r="K13" s="29"/>
      <c r="L13" s="54">
        <f>+L5*L8</f>
        <v>17706550</v>
      </c>
      <c r="M13" s="54">
        <f>+M5*M8</f>
        <v>792350</v>
      </c>
      <c r="N13" s="54">
        <f>+N5*N8</f>
        <v>350750</v>
      </c>
      <c r="O13" s="54">
        <f>SUM(L13:N13)</f>
        <v>18849650</v>
      </c>
      <c r="P13" s="29"/>
      <c r="Q13" s="29"/>
      <c r="R13" s="29"/>
      <c r="S13" s="29"/>
    </row>
    <row r="14" spans="1:19" ht="23.4">
      <c r="A14" s="51" t="s">
        <v>17</v>
      </c>
      <c r="B14" s="36">
        <f t="shared" si="10"/>
        <v>2428800</v>
      </c>
      <c r="C14" s="36">
        <f t="shared" si="10"/>
        <v>143750</v>
      </c>
      <c r="D14" s="36">
        <f t="shared" si="10"/>
        <v>0</v>
      </c>
      <c r="E14" s="52">
        <f>SUM(B14:D14)</f>
        <v>2572550</v>
      </c>
      <c r="F14" s="53"/>
      <c r="G14" s="54">
        <f>+G6*G8</f>
        <v>1138500</v>
      </c>
      <c r="H14" s="54">
        <f t="shared" ref="H14:I14" si="11">+H6*H8</f>
        <v>78200</v>
      </c>
      <c r="I14" s="54">
        <f t="shared" si="11"/>
        <v>0</v>
      </c>
      <c r="J14" s="54">
        <f>SUM(G14:I14)</f>
        <v>1216700</v>
      </c>
      <c r="K14" s="29"/>
      <c r="L14" s="54">
        <f>+L6*L8</f>
        <v>1290300</v>
      </c>
      <c r="M14" s="54">
        <f t="shared" ref="M14:N14" si="12">+M6*M8</f>
        <v>65550</v>
      </c>
      <c r="N14" s="54">
        <f t="shared" si="12"/>
        <v>0</v>
      </c>
      <c r="O14" s="54">
        <f>SUM(L14:N14)</f>
        <v>1355850</v>
      </c>
      <c r="P14" s="29"/>
      <c r="Q14" s="29"/>
      <c r="R14" s="29"/>
      <c r="S14" s="29"/>
    </row>
    <row r="15" spans="1:19" ht="23.4">
      <c r="A15" s="51" t="s">
        <v>18</v>
      </c>
      <c r="B15" s="36">
        <f t="shared" si="10"/>
        <v>1035000</v>
      </c>
      <c r="C15" s="36">
        <f t="shared" si="10"/>
        <v>0</v>
      </c>
      <c r="D15" s="36">
        <f t="shared" si="10"/>
        <v>0</v>
      </c>
      <c r="E15" s="52">
        <f>SUM(B15:D15)</f>
        <v>1035000</v>
      </c>
      <c r="F15" s="53"/>
      <c r="G15" s="54">
        <f>+G7*G8</f>
        <v>484150</v>
      </c>
      <c r="H15" s="54">
        <f t="shared" ref="H15:I15" si="13">+H7*H8</f>
        <v>0</v>
      </c>
      <c r="I15" s="54">
        <f t="shared" si="13"/>
        <v>0</v>
      </c>
      <c r="J15" s="54">
        <f>SUM(G15:I15)</f>
        <v>484150</v>
      </c>
      <c r="K15" s="29"/>
      <c r="L15" s="54">
        <f>+L7*L8</f>
        <v>550850</v>
      </c>
      <c r="M15" s="54">
        <f t="shared" ref="M15:N15" si="14">+M7*M8</f>
        <v>0</v>
      </c>
      <c r="N15" s="54">
        <f t="shared" si="14"/>
        <v>0</v>
      </c>
      <c r="O15" s="54">
        <f>SUM(L15:N15)</f>
        <v>550850</v>
      </c>
      <c r="P15" s="29"/>
      <c r="Q15" s="29"/>
      <c r="R15" s="29"/>
      <c r="S15" s="29"/>
    </row>
    <row r="16" spans="1:19" ht="23.4">
      <c r="A16" s="48" t="s">
        <v>19</v>
      </c>
      <c r="B16" s="49">
        <f>+B17+B18+B19</f>
        <v>9652370</v>
      </c>
      <c r="C16" s="49">
        <f>+C17+C18+C19</f>
        <v>404230</v>
      </c>
      <c r="D16" s="49">
        <f>+D17+D18+D19</f>
        <v>167900</v>
      </c>
      <c r="E16" s="49">
        <f>+B16+C16+D16</f>
        <v>10224500</v>
      </c>
      <c r="F16" s="50"/>
      <c r="G16" s="49">
        <f>+G17+G18+G19</f>
        <v>4673380</v>
      </c>
      <c r="H16" s="49">
        <f>+H17+H18+H19</f>
        <v>186470</v>
      </c>
      <c r="I16" s="49">
        <f>+I17+I18+I19</f>
        <v>80210</v>
      </c>
      <c r="J16" s="49">
        <f>+G16+H16+I16</f>
        <v>4940060</v>
      </c>
      <c r="K16" s="29"/>
      <c r="L16" s="49">
        <f>+L17+L18+L19</f>
        <v>4978990</v>
      </c>
      <c r="M16" s="49">
        <f>+M17+M18+M19</f>
        <v>217760</v>
      </c>
      <c r="N16" s="49">
        <f>+N17+N18+N19</f>
        <v>87690</v>
      </c>
      <c r="O16" s="49">
        <f>+L16+M16+N16</f>
        <v>5284440</v>
      </c>
      <c r="P16" s="29"/>
      <c r="Q16" s="29"/>
      <c r="R16" s="29"/>
      <c r="S16" s="29"/>
    </row>
    <row r="17" spans="1:19" ht="23.4">
      <c r="A17" s="51" t="s">
        <v>20</v>
      </c>
      <c r="B17" s="36">
        <f t="shared" ref="B17:D19" si="15">+G17+L17</f>
        <v>8613220</v>
      </c>
      <c r="C17" s="36">
        <f t="shared" si="15"/>
        <v>361100</v>
      </c>
      <c r="D17" s="36">
        <f t="shared" si="15"/>
        <v>167900</v>
      </c>
      <c r="E17" s="52">
        <f>SUM(B17:D17)</f>
        <v>9142220</v>
      </c>
      <c r="F17" s="53"/>
      <c r="G17" s="54">
        <f>+ROUND(G13*0.25,-1)</f>
        <v>4186580</v>
      </c>
      <c r="H17" s="54">
        <f t="shared" ref="H17:I17" si="16">+ROUND(H13*0.25,-1)</f>
        <v>163010</v>
      </c>
      <c r="I17" s="54">
        <f t="shared" si="16"/>
        <v>80210</v>
      </c>
      <c r="J17" s="54">
        <f>SUM(G17:I17)</f>
        <v>4429800</v>
      </c>
      <c r="K17" s="29"/>
      <c r="L17" s="54">
        <f>+ROUND(L13*0.25,-1)</f>
        <v>4426640</v>
      </c>
      <c r="M17" s="54">
        <f t="shared" ref="M17:N17" si="17">+ROUND(M13*0.25,-1)</f>
        <v>198090</v>
      </c>
      <c r="N17" s="54">
        <f t="shared" si="17"/>
        <v>87690</v>
      </c>
      <c r="O17" s="54">
        <f>SUM(L17:N17)</f>
        <v>4712420</v>
      </c>
      <c r="P17" s="29"/>
      <c r="Q17" s="29"/>
      <c r="R17" s="29"/>
      <c r="S17" s="29"/>
    </row>
    <row r="18" spans="1:19" ht="23.4">
      <c r="A18" s="51" t="s">
        <v>21</v>
      </c>
      <c r="B18" s="36">
        <f t="shared" si="15"/>
        <v>728640</v>
      </c>
      <c r="C18" s="36">
        <f t="shared" si="15"/>
        <v>43130</v>
      </c>
      <c r="D18" s="36">
        <f t="shared" si="15"/>
        <v>0</v>
      </c>
      <c r="E18" s="52">
        <f>SUM(B18:D18)</f>
        <v>771770</v>
      </c>
      <c r="F18" s="53"/>
      <c r="G18" s="54">
        <f t="shared" ref="G18:I19" si="18">+ROUND(G14*0.3,-1)</f>
        <v>341550</v>
      </c>
      <c r="H18" s="54">
        <f t="shared" si="18"/>
        <v>23460</v>
      </c>
      <c r="I18" s="54">
        <f t="shared" si="18"/>
        <v>0</v>
      </c>
      <c r="J18" s="54">
        <f>SUM(G18:I18)</f>
        <v>365010</v>
      </c>
      <c r="K18" s="29"/>
      <c r="L18" s="54">
        <f t="shared" ref="L18:N19" si="19">+ROUND(L14*0.3,-1)</f>
        <v>387090</v>
      </c>
      <c r="M18" s="54">
        <f t="shared" si="19"/>
        <v>19670</v>
      </c>
      <c r="N18" s="54">
        <f t="shared" si="19"/>
        <v>0</v>
      </c>
      <c r="O18" s="54">
        <f>SUM(L18:N18)</f>
        <v>406760</v>
      </c>
      <c r="P18" s="29"/>
      <c r="Q18" s="29"/>
      <c r="R18" s="29"/>
      <c r="S18" s="29"/>
    </row>
    <row r="19" spans="1:19" ht="23.4">
      <c r="A19" s="51" t="s">
        <v>45</v>
      </c>
      <c r="B19" s="36">
        <f t="shared" si="15"/>
        <v>310510</v>
      </c>
      <c r="C19" s="36">
        <f t="shared" si="15"/>
        <v>0</v>
      </c>
      <c r="D19" s="36">
        <f t="shared" si="15"/>
        <v>0</v>
      </c>
      <c r="E19" s="52">
        <f>SUM(B19:D19)</f>
        <v>310510</v>
      </c>
      <c r="F19" s="53"/>
      <c r="G19" s="54">
        <f t="shared" si="18"/>
        <v>145250</v>
      </c>
      <c r="H19" s="54">
        <f t="shared" si="18"/>
        <v>0</v>
      </c>
      <c r="I19" s="54">
        <f t="shared" si="18"/>
        <v>0</v>
      </c>
      <c r="J19" s="54">
        <f>SUM(G19:I19)</f>
        <v>145250</v>
      </c>
      <c r="K19" s="29"/>
      <c r="L19" s="54">
        <f t="shared" si="19"/>
        <v>165260</v>
      </c>
      <c r="M19" s="54">
        <f t="shared" si="19"/>
        <v>0</v>
      </c>
      <c r="N19" s="54">
        <f t="shared" si="19"/>
        <v>0</v>
      </c>
      <c r="O19" s="54">
        <f>SUM(L19:N19)</f>
        <v>165260</v>
      </c>
      <c r="P19" s="29"/>
      <c r="Q19" s="29"/>
      <c r="R19" s="29"/>
      <c r="S19" s="29"/>
    </row>
    <row r="20" spans="1:19" ht="23.4">
      <c r="A20" s="48" t="s">
        <v>22</v>
      </c>
      <c r="B20" s="49">
        <f>+B12-B16</f>
        <v>28264280</v>
      </c>
      <c r="C20" s="49">
        <f>+C12-C16</f>
        <v>1183920</v>
      </c>
      <c r="D20" s="49">
        <f>+D12-D16</f>
        <v>503700</v>
      </c>
      <c r="E20" s="49">
        <f>+B20+C20+D20</f>
        <v>29951900</v>
      </c>
      <c r="F20" s="50"/>
      <c r="G20" s="49">
        <f>+G12-G16</f>
        <v>13695570</v>
      </c>
      <c r="H20" s="49">
        <f>+H12-H16</f>
        <v>543780</v>
      </c>
      <c r="I20" s="49">
        <f>+I12-I16</f>
        <v>240640</v>
      </c>
      <c r="J20" s="49">
        <f>+G20+H20+I20</f>
        <v>14479990</v>
      </c>
      <c r="K20" s="29"/>
      <c r="L20" s="49">
        <f>+L12-L16</f>
        <v>14568710</v>
      </c>
      <c r="M20" s="49">
        <f>+M12-M16</f>
        <v>640140</v>
      </c>
      <c r="N20" s="49">
        <f>+N12-N16</f>
        <v>263060</v>
      </c>
      <c r="O20" s="49">
        <f>+L20+M20+N20</f>
        <v>15471910</v>
      </c>
      <c r="P20" s="29"/>
      <c r="Q20" s="29"/>
      <c r="R20" s="29"/>
      <c r="S20" s="29"/>
    </row>
    <row r="21" spans="1:19" ht="23.4">
      <c r="A21" s="51" t="s">
        <v>16</v>
      </c>
      <c r="B21" s="36">
        <f t="shared" ref="B21:D23" si="20">+G21+L21</f>
        <v>25839630</v>
      </c>
      <c r="C21" s="36">
        <f t="shared" si="20"/>
        <v>1083300</v>
      </c>
      <c r="D21" s="36">
        <f t="shared" si="20"/>
        <v>503700</v>
      </c>
      <c r="E21" s="52">
        <f>SUM(B21:D21)</f>
        <v>27426630</v>
      </c>
      <c r="F21" s="53"/>
      <c r="G21" s="54">
        <f>+G13-G17</f>
        <v>12559720</v>
      </c>
      <c r="H21" s="54">
        <f>+H13-H17</f>
        <v>489040</v>
      </c>
      <c r="I21" s="54">
        <f t="shared" ref="I21:I22" si="21">+I13-I17</f>
        <v>240640</v>
      </c>
      <c r="J21" s="54">
        <f>SUM(G21:I21)</f>
        <v>13289400</v>
      </c>
      <c r="K21" s="29"/>
      <c r="L21" s="54">
        <f>+L13-L17</f>
        <v>13279910</v>
      </c>
      <c r="M21" s="54">
        <f>+M13-M17</f>
        <v>594260</v>
      </c>
      <c r="N21" s="54">
        <f t="shared" ref="N21:N22" si="22">+N13-N17</f>
        <v>263060</v>
      </c>
      <c r="O21" s="54">
        <f>SUM(L21:N21)</f>
        <v>14137230</v>
      </c>
      <c r="P21" s="29"/>
      <c r="Q21" s="29"/>
      <c r="R21" s="29"/>
      <c r="S21" s="29"/>
    </row>
    <row r="22" spans="1:19" ht="23.4">
      <c r="A22" s="51" t="s">
        <v>17</v>
      </c>
      <c r="B22" s="36">
        <f t="shared" si="20"/>
        <v>1700160</v>
      </c>
      <c r="C22" s="36">
        <f t="shared" si="20"/>
        <v>100620</v>
      </c>
      <c r="D22" s="36">
        <f t="shared" si="20"/>
        <v>0</v>
      </c>
      <c r="E22" s="52">
        <f>SUM(B22:D22)</f>
        <v>1800780</v>
      </c>
      <c r="F22" s="53"/>
      <c r="G22" s="54">
        <f>+G14-G18</f>
        <v>796950</v>
      </c>
      <c r="H22" s="54">
        <f>+H14-H18</f>
        <v>54740</v>
      </c>
      <c r="I22" s="54">
        <f t="shared" si="21"/>
        <v>0</v>
      </c>
      <c r="J22" s="54">
        <f>SUM(G22:I22)</f>
        <v>851690</v>
      </c>
      <c r="K22" s="29"/>
      <c r="L22" s="54">
        <f>+L14-L18</f>
        <v>903210</v>
      </c>
      <c r="M22" s="54">
        <f>+M14-M18</f>
        <v>45880</v>
      </c>
      <c r="N22" s="54">
        <f t="shared" si="22"/>
        <v>0</v>
      </c>
      <c r="O22" s="54">
        <f>SUM(L22:N22)</f>
        <v>949090</v>
      </c>
      <c r="P22" s="29"/>
      <c r="Q22" s="29"/>
      <c r="R22" s="29"/>
      <c r="S22" s="29"/>
    </row>
    <row r="23" spans="1:19" ht="23.4">
      <c r="A23" s="51" t="s">
        <v>18</v>
      </c>
      <c r="B23" s="36">
        <f t="shared" si="20"/>
        <v>724490</v>
      </c>
      <c r="C23" s="36">
        <f t="shared" si="20"/>
        <v>0</v>
      </c>
      <c r="D23" s="36">
        <f t="shared" si="20"/>
        <v>0</v>
      </c>
      <c r="E23" s="52">
        <f>SUM(B23:D23)</f>
        <v>724490</v>
      </c>
      <c r="F23" s="53"/>
      <c r="G23" s="54">
        <f t="shared" ref="G23:I23" si="23">+G15-G19</f>
        <v>338900</v>
      </c>
      <c r="H23" s="54">
        <f t="shared" si="23"/>
        <v>0</v>
      </c>
      <c r="I23" s="54">
        <f t="shared" si="23"/>
        <v>0</v>
      </c>
      <c r="J23" s="54">
        <f>SUM(G23:I23)</f>
        <v>338900</v>
      </c>
      <c r="K23" s="29"/>
      <c r="L23" s="54">
        <f t="shared" ref="L23:N23" si="24">+L15-L19</f>
        <v>385590</v>
      </c>
      <c r="M23" s="54">
        <f t="shared" si="24"/>
        <v>0</v>
      </c>
      <c r="N23" s="54">
        <f t="shared" si="24"/>
        <v>0</v>
      </c>
      <c r="O23" s="54">
        <f>SUM(L23:N23)</f>
        <v>385590</v>
      </c>
      <c r="P23" s="29"/>
      <c r="Q23" s="29"/>
      <c r="R23" s="29"/>
      <c r="S23" s="29"/>
    </row>
    <row r="24" spans="1:19" ht="23.4">
      <c r="A24" s="55" t="s">
        <v>23</v>
      </c>
      <c r="B24" s="49">
        <f>+B25+B26+B27</f>
        <v>4493850</v>
      </c>
      <c r="C24" s="49">
        <f t="shared" ref="C24:D24" si="25">+C25+C26+C27</f>
        <v>0</v>
      </c>
      <c r="D24" s="49">
        <f t="shared" si="25"/>
        <v>0</v>
      </c>
      <c r="E24" s="49">
        <f>+B24+C24+D24</f>
        <v>4493850</v>
      </c>
      <c r="F24" s="50"/>
      <c r="G24" s="49">
        <f>+G25+G26+G27</f>
        <v>2184300</v>
      </c>
      <c r="H24" s="49">
        <f t="shared" ref="H24:I24" si="26">+H25+H26+H27</f>
        <v>0</v>
      </c>
      <c r="I24" s="49">
        <f t="shared" si="26"/>
        <v>0</v>
      </c>
      <c r="J24" s="49">
        <f>+G24+H24+I24</f>
        <v>2184300</v>
      </c>
      <c r="K24" s="29"/>
      <c r="L24" s="49">
        <f>+L25+L26+L27</f>
        <v>2309550</v>
      </c>
      <c r="M24" s="49">
        <f t="shared" ref="M24:N24" si="27">+M25+M26+M27</f>
        <v>0</v>
      </c>
      <c r="N24" s="49">
        <f t="shared" si="27"/>
        <v>0</v>
      </c>
      <c r="O24" s="49">
        <f>+L24+M24+N24</f>
        <v>2309550</v>
      </c>
      <c r="P24" s="29"/>
      <c r="Q24" s="29"/>
      <c r="R24" s="29"/>
      <c r="S24" s="29"/>
    </row>
    <row r="25" spans="1:19" s="5" customFormat="1" ht="23.4">
      <c r="A25" s="51" t="s">
        <v>24</v>
      </c>
      <c r="B25" s="56">
        <f t="shared" ref="B25:D27" si="28">+G25+L25</f>
        <v>4493850</v>
      </c>
      <c r="C25" s="56">
        <f t="shared" si="28"/>
        <v>0</v>
      </c>
      <c r="D25" s="56">
        <f t="shared" si="28"/>
        <v>0</v>
      </c>
      <c r="E25" s="52">
        <f>SUM(B25:D25)</f>
        <v>4493850</v>
      </c>
      <c r="F25" s="53"/>
      <c r="G25" s="54">
        <f>+ROUND((G5*200)*0.75,-1)</f>
        <v>2184300</v>
      </c>
      <c r="H25" s="52"/>
      <c r="I25" s="52"/>
      <c r="J25" s="54">
        <f>SUM(G25:I25)</f>
        <v>2184300</v>
      </c>
      <c r="K25" s="57"/>
      <c r="L25" s="54">
        <f>+ROUND((L5*200)*0.75,-1)</f>
        <v>2309550</v>
      </c>
      <c r="M25" s="52"/>
      <c r="N25" s="52"/>
      <c r="O25" s="54">
        <f>SUM(L25:N25)</f>
        <v>2309550</v>
      </c>
      <c r="P25" s="57"/>
      <c r="Q25" s="57"/>
      <c r="R25" s="57"/>
      <c r="S25" s="57"/>
    </row>
    <row r="26" spans="1:19" ht="23.4">
      <c r="A26" s="51" t="s">
        <v>17</v>
      </c>
      <c r="B26" s="36">
        <f t="shared" si="28"/>
        <v>0</v>
      </c>
      <c r="C26" s="36">
        <f t="shared" si="28"/>
        <v>0</v>
      </c>
      <c r="D26" s="36">
        <f t="shared" si="28"/>
        <v>0</v>
      </c>
      <c r="E26" s="52">
        <f>SUM(B26:D26)</f>
        <v>0</v>
      </c>
      <c r="F26" s="53"/>
      <c r="G26" s="52"/>
      <c r="H26" s="52"/>
      <c r="I26" s="52"/>
      <c r="J26" s="54">
        <f>SUM(G26:I26)</f>
        <v>0</v>
      </c>
      <c r="K26" s="29"/>
      <c r="L26" s="52"/>
      <c r="M26" s="52"/>
      <c r="N26" s="52"/>
      <c r="O26" s="54">
        <f>SUM(L26:N26)</f>
        <v>0</v>
      </c>
      <c r="P26" s="29"/>
      <c r="Q26" s="29"/>
      <c r="R26" s="29"/>
      <c r="S26" s="29"/>
    </row>
    <row r="27" spans="1:19" ht="23.4">
      <c r="A27" s="51" t="s">
        <v>18</v>
      </c>
      <c r="B27" s="36">
        <f t="shared" si="28"/>
        <v>0</v>
      </c>
      <c r="C27" s="36">
        <f t="shared" si="28"/>
        <v>0</v>
      </c>
      <c r="D27" s="36">
        <f t="shared" si="28"/>
        <v>0</v>
      </c>
      <c r="E27" s="52">
        <f>SUM(B27:D27)</f>
        <v>0</v>
      </c>
      <c r="F27" s="53"/>
      <c r="G27" s="52"/>
      <c r="H27" s="52"/>
      <c r="I27" s="52"/>
      <c r="J27" s="54">
        <f>SUM(G27:I27)</f>
        <v>0</v>
      </c>
      <c r="K27" s="29"/>
      <c r="L27" s="52"/>
      <c r="M27" s="52"/>
      <c r="N27" s="52"/>
      <c r="O27" s="54">
        <f>SUM(L27:N27)</f>
        <v>0</v>
      </c>
      <c r="P27" s="29"/>
      <c r="Q27" s="29"/>
      <c r="R27" s="29"/>
      <c r="S27" s="29"/>
    </row>
    <row r="28" spans="1:19" ht="23.4">
      <c r="A28" s="58" t="s">
        <v>25</v>
      </c>
      <c r="B28" s="49">
        <f>+B29+B30+B31</f>
        <v>23770430</v>
      </c>
      <c r="C28" s="49">
        <f t="shared" ref="C28:D28" si="29">+C29+C30+C31</f>
        <v>1183920</v>
      </c>
      <c r="D28" s="49">
        <f t="shared" si="29"/>
        <v>503700</v>
      </c>
      <c r="E28" s="49">
        <f>+B28+C28+D28</f>
        <v>25458050</v>
      </c>
      <c r="F28" s="50"/>
      <c r="G28" s="49">
        <f>+G29+G30+G31</f>
        <v>11511270</v>
      </c>
      <c r="H28" s="49">
        <f t="shared" ref="H28:I28" si="30">+H29+H30+H31</f>
        <v>543780</v>
      </c>
      <c r="I28" s="49">
        <f t="shared" si="30"/>
        <v>240640</v>
      </c>
      <c r="J28" s="49">
        <f>+G28+H28+I28</f>
        <v>12295690</v>
      </c>
      <c r="K28" s="29"/>
      <c r="L28" s="49">
        <f>+L29+L30+L31</f>
        <v>12259160</v>
      </c>
      <c r="M28" s="49">
        <f t="shared" ref="M28:N28" si="31">+M29+M30+M31</f>
        <v>640140</v>
      </c>
      <c r="N28" s="49">
        <f t="shared" si="31"/>
        <v>263060</v>
      </c>
      <c r="O28" s="49">
        <f>+L28+M28+N28</f>
        <v>13162360</v>
      </c>
      <c r="P28" s="29"/>
      <c r="Q28" s="29"/>
      <c r="R28" s="29"/>
      <c r="S28" s="29"/>
    </row>
    <row r="29" spans="1:19" ht="23.4">
      <c r="A29" s="51" t="s">
        <v>26</v>
      </c>
      <c r="B29" s="36">
        <f t="shared" ref="B29:D31" si="32">+G29+L29</f>
        <v>21345780</v>
      </c>
      <c r="C29" s="36">
        <f t="shared" si="32"/>
        <v>1083300</v>
      </c>
      <c r="D29" s="36">
        <f t="shared" si="32"/>
        <v>503700</v>
      </c>
      <c r="E29" s="52">
        <f>SUM(B29:D29)</f>
        <v>22932780</v>
      </c>
      <c r="F29" s="53"/>
      <c r="G29" s="54">
        <f>+G21-G25</f>
        <v>10375420</v>
      </c>
      <c r="H29" s="54">
        <f>+H21-H25</f>
        <v>489040</v>
      </c>
      <c r="I29" s="54">
        <f>+I21-I25</f>
        <v>240640</v>
      </c>
      <c r="J29" s="54">
        <f>SUM(G29:I29)</f>
        <v>11105100</v>
      </c>
      <c r="K29" s="29"/>
      <c r="L29" s="54">
        <f>+L21-L25</f>
        <v>10970360</v>
      </c>
      <c r="M29" s="54">
        <f>+M21-M25</f>
        <v>594260</v>
      </c>
      <c r="N29" s="54">
        <f>+N21-N25</f>
        <v>263060</v>
      </c>
      <c r="O29" s="54">
        <f>SUM(L29:N29)</f>
        <v>11827680</v>
      </c>
      <c r="P29" s="29"/>
      <c r="Q29" s="29"/>
      <c r="R29" s="29"/>
      <c r="S29" s="29"/>
    </row>
    <row r="30" spans="1:19" ht="23.4">
      <c r="A30" s="51" t="s">
        <v>27</v>
      </c>
      <c r="B30" s="36">
        <f t="shared" si="32"/>
        <v>1700160</v>
      </c>
      <c r="C30" s="36">
        <f t="shared" si="32"/>
        <v>100620</v>
      </c>
      <c r="D30" s="36">
        <f t="shared" si="32"/>
        <v>0</v>
      </c>
      <c r="E30" s="52">
        <f>SUM(B30:D30)</f>
        <v>1800780</v>
      </c>
      <c r="F30" s="53"/>
      <c r="G30" s="54">
        <f>+G22-G26</f>
        <v>796950</v>
      </c>
      <c r="H30" s="54">
        <f>+H22-H26</f>
        <v>54740</v>
      </c>
      <c r="I30" s="54">
        <f t="shared" ref="G30:I31" si="33">+I22-I26</f>
        <v>0</v>
      </c>
      <c r="J30" s="54">
        <f>SUM(G30:I30)</f>
        <v>851690</v>
      </c>
      <c r="K30" s="29"/>
      <c r="L30" s="54">
        <f>+L22-L26</f>
        <v>903210</v>
      </c>
      <c r="M30" s="54">
        <f>+M22-M26</f>
        <v>45880</v>
      </c>
      <c r="N30" s="54">
        <f t="shared" ref="N30" si="34">+N22-N26</f>
        <v>0</v>
      </c>
      <c r="O30" s="54">
        <f>SUM(L30:N30)</f>
        <v>949090</v>
      </c>
      <c r="P30" s="29"/>
      <c r="Q30" s="29"/>
      <c r="R30" s="29"/>
      <c r="S30" s="29"/>
    </row>
    <row r="31" spans="1:19" ht="23.4">
      <c r="A31" s="51" t="s">
        <v>28</v>
      </c>
      <c r="B31" s="36">
        <f t="shared" si="32"/>
        <v>724490</v>
      </c>
      <c r="C31" s="36">
        <f t="shared" si="32"/>
        <v>0</v>
      </c>
      <c r="D31" s="36">
        <f t="shared" si="32"/>
        <v>0</v>
      </c>
      <c r="E31" s="52">
        <f>SUM(B31:D31)</f>
        <v>724490</v>
      </c>
      <c r="F31" s="53"/>
      <c r="G31" s="54">
        <f t="shared" si="33"/>
        <v>338900</v>
      </c>
      <c r="H31" s="54">
        <f t="shared" si="33"/>
        <v>0</v>
      </c>
      <c r="I31" s="54">
        <f t="shared" si="33"/>
        <v>0</v>
      </c>
      <c r="J31" s="54">
        <f>SUM(G31:I31)</f>
        <v>338900</v>
      </c>
      <c r="K31" s="29"/>
      <c r="L31" s="54">
        <f t="shared" ref="L31:N31" si="35">+L23-L27</f>
        <v>385590</v>
      </c>
      <c r="M31" s="54">
        <f t="shared" si="35"/>
        <v>0</v>
      </c>
      <c r="N31" s="54">
        <f t="shared" si="35"/>
        <v>0</v>
      </c>
      <c r="O31" s="54">
        <f>SUM(L31:N31)</f>
        <v>385590</v>
      </c>
      <c r="P31" s="29"/>
      <c r="Q31" s="29"/>
      <c r="R31" s="29"/>
      <c r="S31" s="29"/>
    </row>
    <row r="32" spans="1:19" ht="23.4">
      <c r="A32" s="55" t="s">
        <v>29</v>
      </c>
      <c r="B32" s="49">
        <f>+B33+B34+B35</f>
        <v>7131100</v>
      </c>
      <c r="C32" s="49">
        <f t="shared" ref="C32:D32" si="36">+C33+C34+C35</f>
        <v>355160</v>
      </c>
      <c r="D32" s="49">
        <f t="shared" si="36"/>
        <v>151100</v>
      </c>
      <c r="E32" s="49">
        <f t="shared" ref="E32:E39" si="37">+B32+C32+D32</f>
        <v>7637360</v>
      </c>
      <c r="F32" s="50"/>
      <c r="G32" s="49">
        <f>+G33+G34+G35</f>
        <v>3453370</v>
      </c>
      <c r="H32" s="49">
        <f t="shared" ref="H32:I32" si="38">+H33+H34+H35</f>
        <v>163130</v>
      </c>
      <c r="I32" s="49">
        <f t="shared" si="38"/>
        <v>72190</v>
      </c>
      <c r="J32" s="49">
        <f t="shared" ref="J32:J39" si="39">+G32+H32+I32</f>
        <v>3688690</v>
      </c>
      <c r="K32" s="41"/>
      <c r="L32" s="49">
        <f>+L33+L34+L35</f>
        <v>3677730</v>
      </c>
      <c r="M32" s="49">
        <f t="shared" ref="M32:N32" si="40">+M33+M34+M35</f>
        <v>192030</v>
      </c>
      <c r="N32" s="49">
        <f t="shared" si="40"/>
        <v>78910</v>
      </c>
      <c r="O32" s="49">
        <f t="shared" ref="O32:O39" si="41">+L32+M32+N32</f>
        <v>3948670</v>
      </c>
      <c r="P32" s="29"/>
      <c r="Q32" s="29"/>
      <c r="R32" s="41"/>
      <c r="S32" s="29"/>
    </row>
    <row r="33" spans="1:19" ht="23.4">
      <c r="A33" s="51" t="s">
        <v>16</v>
      </c>
      <c r="B33" s="36">
        <f t="shared" ref="B33:D35" si="42">+G33+L33</f>
        <v>6403720</v>
      </c>
      <c r="C33" s="36">
        <f t="shared" si="42"/>
        <v>324980</v>
      </c>
      <c r="D33" s="36">
        <f t="shared" si="42"/>
        <v>151100</v>
      </c>
      <c r="E33" s="52">
        <f t="shared" si="37"/>
        <v>6879800</v>
      </c>
      <c r="F33" s="53"/>
      <c r="G33" s="54">
        <f>+ROUNDDOWN(G29*0.3,-1)</f>
        <v>3112620</v>
      </c>
      <c r="H33" s="54">
        <f t="shared" ref="H33:I33" si="43">+ROUNDDOWN(H29*0.3,-1)</f>
        <v>146710</v>
      </c>
      <c r="I33" s="54">
        <f t="shared" si="43"/>
        <v>72190</v>
      </c>
      <c r="J33" s="54">
        <f t="shared" si="39"/>
        <v>3331520</v>
      </c>
      <c r="K33" s="29"/>
      <c r="L33" s="54">
        <f>+ROUNDDOWN(L29*0.3,-1)</f>
        <v>3291100</v>
      </c>
      <c r="M33" s="54">
        <f t="shared" ref="M33:N33" si="44">+ROUNDDOWN(M29*0.3,-1)</f>
        <v>178270</v>
      </c>
      <c r="N33" s="54">
        <f t="shared" si="44"/>
        <v>78910</v>
      </c>
      <c r="O33" s="54">
        <f t="shared" si="41"/>
        <v>3548280</v>
      </c>
      <c r="P33" s="29"/>
      <c r="Q33" s="29"/>
      <c r="R33" s="29"/>
      <c r="S33" s="29"/>
    </row>
    <row r="34" spans="1:19" ht="23.4">
      <c r="A34" s="51" t="s">
        <v>17</v>
      </c>
      <c r="B34" s="36">
        <f t="shared" si="42"/>
        <v>510040</v>
      </c>
      <c r="C34" s="36">
        <f t="shared" si="42"/>
        <v>30180</v>
      </c>
      <c r="D34" s="36">
        <f t="shared" si="42"/>
        <v>0</v>
      </c>
      <c r="E34" s="52">
        <f t="shared" si="37"/>
        <v>540220</v>
      </c>
      <c r="F34" s="53"/>
      <c r="G34" s="54">
        <f>+ROUNDDOWN(G30*0.3,-1)</f>
        <v>239080</v>
      </c>
      <c r="H34" s="54">
        <f t="shared" ref="H34:I35" si="45">+ROUNDDOWN(H30*0.3,-1)</f>
        <v>16420</v>
      </c>
      <c r="I34" s="54">
        <f t="shared" si="45"/>
        <v>0</v>
      </c>
      <c r="J34" s="54">
        <f t="shared" si="39"/>
        <v>255500</v>
      </c>
      <c r="K34" s="29"/>
      <c r="L34" s="54">
        <f t="shared" ref="L34:N35" si="46">+ROUNDDOWN(L30*0.3,-1)</f>
        <v>270960</v>
      </c>
      <c r="M34" s="54">
        <f t="shared" si="46"/>
        <v>13760</v>
      </c>
      <c r="N34" s="54">
        <f t="shared" si="46"/>
        <v>0</v>
      </c>
      <c r="O34" s="54">
        <f t="shared" si="41"/>
        <v>284720</v>
      </c>
      <c r="P34" s="29"/>
      <c r="Q34" s="29"/>
      <c r="R34" s="29"/>
      <c r="S34" s="29"/>
    </row>
    <row r="35" spans="1:19" ht="23.4">
      <c r="A35" s="51" t="s">
        <v>18</v>
      </c>
      <c r="B35" s="36">
        <f t="shared" si="42"/>
        <v>217340</v>
      </c>
      <c r="C35" s="36">
        <f t="shared" si="42"/>
        <v>0</v>
      </c>
      <c r="D35" s="36">
        <f t="shared" si="42"/>
        <v>0</v>
      </c>
      <c r="E35" s="52">
        <f t="shared" si="37"/>
        <v>217340</v>
      </c>
      <c r="F35" s="53"/>
      <c r="G35" s="54">
        <f>+ROUNDDOWN(G31*0.3,-1)</f>
        <v>101670</v>
      </c>
      <c r="H35" s="54">
        <f t="shared" si="45"/>
        <v>0</v>
      </c>
      <c r="I35" s="54">
        <f t="shared" si="45"/>
        <v>0</v>
      </c>
      <c r="J35" s="54">
        <f t="shared" si="39"/>
        <v>101670</v>
      </c>
      <c r="K35" s="29"/>
      <c r="L35" s="54">
        <f t="shared" si="46"/>
        <v>115670</v>
      </c>
      <c r="M35" s="54">
        <f t="shared" si="46"/>
        <v>0</v>
      </c>
      <c r="N35" s="54">
        <f t="shared" si="46"/>
        <v>0</v>
      </c>
      <c r="O35" s="54">
        <f t="shared" si="41"/>
        <v>115670</v>
      </c>
      <c r="P35" s="29"/>
      <c r="Q35" s="29"/>
      <c r="R35" s="29"/>
      <c r="S35" s="29"/>
    </row>
    <row r="36" spans="1:19" ht="23.4">
      <c r="A36" s="55" t="s">
        <v>30</v>
      </c>
      <c r="B36" s="49">
        <f>+B37+B38+B39</f>
        <v>2377020</v>
      </c>
      <c r="C36" s="49">
        <f t="shared" ref="C36:D36" si="47">+C37+C38+C39</f>
        <v>118370</v>
      </c>
      <c r="D36" s="49">
        <f t="shared" si="47"/>
        <v>50360</v>
      </c>
      <c r="E36" s="49">
        <f t="shared" si="37"/>
        <v>2545750</v>
      </c>
      <c r="F36" s="50"/>
      <c r="G36" s="49">
        <f>+G37+G38+G39</f>
        <v>1151120</v>
      </c>
      <c r="H36" s="49">
        <f t="shared" ref="H36:I36" si="48">+H37+H38+H39</f>
        <v>54370</v>
      </c>
      <c r="I36" s="49">
        <f t="shared" si="48"/>
        <v>24060</v>
      </c>
      <c r="J36" s="49">
        <f t="shared" si="39"/>
        <v>1229550</v>
      </c>
      <c r="K36" s="29"/>
      <c r="L36" s="49">
        <f>+L37+L38+L39</f>
        <v>1225900</v>
      </c>
      <c r="M36" s="49">
        <f t="shared" ref="M36:N36" si="49">+M37+M38+M39</f>
        <v>64000</v>
      </c>
      <c r="N36" s="49">
        <f t="shared" si="49"/>
        <v>26300</v>
      </c>
      <c r="O36" s="49">
        <f t="shared" si="41"/>
        <v>1316200</v>
      </c>
      <c r="P36" s="29"/>
      <c r="Q36" s="41"/>
      <c r="R36" s="29"/>
      <c r="S36" s="29"/>
    </row>
    <row r="37" spans="1:19" ht="23.4">
      <c r="A37" s="51" t="s">
        <v>16</v>
      </c>
      <c r="B37" s="36">
        <f t="shared" ref="B37:D39" si="50">+G37+L37</f>
        <v>2134570</v>
      </c>
      <c r="C37" s="36">
        <f t="shared" si="50"/>
        <v>108320</v>
      </c>
      <c r="D37" s="36">
        <f t="shared" si="50"/>
        <v>50360</v>
      </c>
      <c r="E37" s="52">
        <f t="shared" si="37"/>
        <v>2293250</v>
      </c>
      <c r="F37" s="53"/>
      <c r="G37" s="54">
        <f t="shared" ref="G37:I39" si="51">+ROUNDDOWN((G29*0.1),-1)</f>
        <v>1037540</v>
      </c>
      <c r="H37" s="54">
        <f t="shared" si="51"/>
        <v>48900</v>
      </c>
      <c r="I37" s="54">
        <f t="shared" si="51"/>
        <v>24060</v>
      </c>
      <c r="J37" s="54">
        <f t="shared" si="39"/>
        <v>1110500</v>
      </c>
      <c r="K37" s="29"/>
      <c r="L37" s="54">
        <f t="shared" ref="L37:N39" si="52">+ROUNDDOWN((L29*0.1),-1)</f>
        <v>1097030</v>
      </c>
      <c r="M37" s="54">
        <f t="shared" si="52"/>
        <v>59420</v>
      </c>
      <c r="N37" s="54">
        <f t="shared" si="52"/>
        <v>26300</v>
      </c>
      <c r="O37" s="54">
        <f t="shared" si="41"/>
        <v>1182750</v>
      </c>
      <c r="P37" s="29"/>
      <c r="Q37" s="29"/>
      <c r="R37" s="29"/>
      <c r="S37" s="29"/>
    </row>
    <row r="38" spans="1:19" ht="23.4">
      <c r="A38" s="51" t="s">
        <v>17</v>
      </c>
      <c r="B38" s="36">
        <f t="shared" si="50"/>
        <v>170010</v>
      </c>
      <c r="C38" s="36">
        <f t="shared" si="50"/>
        <v>10050</v>
      </c>
      <c r="D38" s="36">
        <f t="shared" si="50"/>
        <v>0</v>
      </c>
      <c r="E38" s="52">
        <f t="shared" si="37"/>
        <v>180060</v>
      </c>
      <c r="F38" s="53"/>
      <c r="G38" s="54">
        <f t="shared" si="51"/>
        <v>79690</v>
      </c>
      <c r="H38" s="54">
        <f t="shared" si="51"/>
        <v>5470</v>
      </c>
      <c r="I38" s="54">
        <f t="shared" si="51"/>
        <v>0</v>
      </c>
      <c r="J38" s="54">
        <f t="shared" si="39"/>
        <v>85160</v>
      </c>
      <c r="K38" s="29"/>
      <c r="L38" s="54">
        <f t="shared" si="52"/>
        <v>90320</v>
      </c>
      <c r="M38" s="54">
        <f t="shared" si="52"/>
        <v>4580</v>
      </c>
      <c r="N38" s="54">
        <f t="shared" si="52"/>
        <v>0</v>
      </c>
      <c r="O38" s="54">
        <f t="shared" si="41"/>
        <v>94900</v>
      </c>
      <c r="P38" s="29"/>
      <c r="Q38" s="29"/>
      <c r="R38" s="29"/>
      <c r="S38" s="29"/>
    </row>
    <row r="39" spans="1:19" ht="23.4">
      <c r="A39" s="51" t="s">
        <v>18</v>
      </c>
      <c r="B39" s="36">
        <f t="shared" si="50"/>
        <v>72440</v>
      </c>
      <c r="C39" s="36">
        <f t="shared" si="50"/>
        <v>0</v>
      </c>
      <c r="D39" s="36">
        <f t="shared" si="50"/>
        <v>0</v>
      </c>
      <c r="E39" s="52">
        <f t="shared" si="37"/>
        <v>72440</v>
      </c>
      <c r="F39" s="53"/>
      <c r="G39" s="54">
        <f t="shared" si="51"/>
        <v>33890</v>
      </c>
      <c r="H39" s="54">
        <f t="shared" si="51"/>
        <v>0</v>
      </c>
      <c r="I39" s="54">
        <f t="shared" si="51"/>
        <v>0</v>
      </c>
      <c r="J39" s="54">
        <f t="shared" si="39"/>
        <v>33890</v>
      </c>
      <c r="K39" s="29"/>
      <c r="L39" s="54">
        <f t="shared" si="52"/>
        <v>38550</v>
      </c>
      <c r="M39" s="54">
        <f t="shared" si="52"/>
        <v>0</v>
      </c>
      <c r="N39" s="54">
        <f t="shared" si="52"/>
        <v>0</v>
      </c>
      <c r="O39" s="54">
        <f t="shared" si="41"/>
        <v>38550</v>
      </c>
      <c r="P39" s="29"/>
      <c r="Q39" s="29"/>
      <c r="R39" s="29"/>
      <c r="S39" s="29"/>
    </row>
    <row r="40" spans="1:19" ht="23.4">
      <c r="A40" s="59" t="s">
        <v>31</v>
      </c>
      <c r="B40" s="60">
        <f>+B41+B49+B50</f>
        <v>15717130</v>
      </c>
      <c r="C40" s="60">
        <f t="shared" ref="C40:D40" si="53">+C41+C49+C50</f>
        <v>770780</v>
      </c>
      <c r="D40" s="60">
        <f t="shared" si="53"/>
        <v>302240</v>
      </c>
      <c r="E40" s="60">
        <f>SUM(B40:D40)</f>
        <v>16790150</v>
      </c>
      <c r="F40" s="37"/>
      <c r="G40" s="60">
        <f>+G41+G49+G50</f>
        <v>7588300</v>
      </c>
      <c r="H40" s="60">
        <f t="shared" ref="H40:I40" si="54">+H41+H49+H50</f>
        <v>359130</v>
      </c>
      <c r="I40" s="60">
        <f t="shared" si="54"/>
        <v>144390</v>
      </c>
      <c r="J40" s="60">
        <f>SUM(G40:I40)</f>
        <v>8091820</v>
      </c>
      <c r="K40" s="29"/>
      <c r="L40" s="60">
        <f>+L41+L49+L50</f>
        <v>8128830</v>
      </c>
      <c r="M40" s="60">
        <f t="shared" ref="M40:N40" si="55">+M41+M49+M50</f>
        <v>411650</v>
      </c>
      <c r="N40" s="60">
        <f t="shared" si="55"/>
        <v>157850</v>
      </c>
      <c r="O40" s="60">
        <f>SUM(L40:N40)</f>
        <v>8698330</v>
      </c>
      <c r="P40" s="29"/>
      <c r="Q40" s="29"/>
      <c r="R40" s="29"/>
      <c r="S40" s="29"/>
    </row>
    <row r="41" spans="1:19" ht="23.4">
      <c r="A41" s="61" t="s">
        <v>32</v>
      </c>
      <c r="B41" s="36">
        <f t="shared" ref="B41:D50" si="56">+G41+L41</f>
        <v>14262310</v>
      </c>
      <c r="C41" s="36">
        <f t="shared" si="56"/>
        <v>710390</v>
      </c>
      <c r="D41" s="36">
        <f t="shared" si="56"/>
        <v>302240</v>
      </c>
      <c r="E41" s="56">
        <f>SUM(B41:D41)</f>
        <v>15274940</v>
      </c>
      <c r="F41" s="62"/>
      <c r="G41" s="40">
        <f>+G28-G32-G36</f>
        <v>6906780</v>
      </c>
      <c r="H41" s="40">
        <f t="shared" ref="H41:I41" si="57">+H28-H32-H36</f>
        <v>326280</v>
      </c>
      <c r="I41" s="40">
        <f t="shared" si="57"/>
        <v>144390</v>
      </c>
      <c r="J41" s="40">
        <f>SUM(G41:I41)</f>
        <v>7377450</v>
      </c>
      <c r="K41" s="29"/>
      <c r="L41" s="40">
        <f>+L28-L32-L36</f>
        <v>7355530</v>
      </c>
      <c r="M41" s="40">
        <f t="shared" ref="M41:N41" si="58">+M28-M32-M36</f>
        <v>384110</v>
      </c>
      <c r="N41" s="40">
        <f t="shared" si="58"/>
        <v>157850</v>
      </c>
      <c r="O41" s="40">
        <f>SUM(L41:N41)</f>
        <v>7897490</v>
      </c>
      <c r="P41" s="29"/>
      <c r="Q41" s="29"/>
      <c r="R41" s="29"/>
      <c r="S41" s="29"/>
    </row>
    <row r="42" spans="1:19" ht="23.4">
      <c r="A42" s="63" t="s">
        <v>33</v>
      </c>
      <c r="B42" s="36">
        <f t="shared" si="56"/>
        <v>142623.1</v>
      </c>
      <c r="C42" s="36">
        <f t="shared" si="56"/>
        <v>7103.9</v>
      </c>
      <c r="D42" s="36">
        <f t="shared" si="56"/>
        <v>3022.4</v>
      </c>
      <c r="E42" s="56">
        <f t="shared" ref="E42:E49" si="59">SUM(B42:D42)</f>
        <v>152749.4</v>
      </c>
      <c r="F42" s="62"/>
      <c r="G42" s="40">
        <f>+G41*0.01</f>
        <v>69067.8</v>
      </c>
      <c r="H42" s="40">
        <f>+H41*0.01</f>
        <v>3262.8</v>
      </c>
      <c r="I42" s="40">
        <f>+I41*0.01</f>
        <v>1443.9</v>
      </c>
      <c r="J42" s="40">
        <f t="shared" ref="J42:J49" si="60">SUM(G42:I42)</f>
        <v>73774.5</v>
      </c>
      <c r="K42" s="29"/>
      <c r="L42" s="40">
        <f>+L41*0.01</f>
        <v>73555.3</v>
      </c>
      <c r="M42" s="40">
        <f>+M41*0.01</f>
        <v>3841.1</v>
      </c>
      <c r="N42" s="40">
        <f>+N41*0.01</f>
        <v>1578.5</v>
      </c>
      <c r="O42" s="40">
        <f t="shared" ref="O42:O49" si="61">SUM(L42:N42)</f>
        <v>78974.900000000009</v>
      </c>
      <c r="P42" s="29"/>
      <c r="Q42" s="29"/>
      <c r="R42" s="29"/>
      <c r="S42" s="29"/>
    </row>
    <row r="43" spans="1:19" ht="23.4">
      <c r="A43" s="63" t="s">
        <v>34</v>
      </c>
      <c r="B43" s="36">
        <f t="shared" si="56"/>
        <v>285246.2</v>
      </c>
      <c r="C43" s="36">
        <f t="shared" si="56"/>
        <v>14207.8</v>
      </c>
      <c r="D43" s="36">
        <f t="shared" si="56"/>
        <v>6044.8</v>
      </c>
      <c r="E43" s="56">
        <f t="shared" si="59"/>
        <v>305498.8</v>
      </c>
      <c r="F43" s="62"/>
      <c r="G43" s="40">
        <f>+G41*0.02</f>
        <v>138135.6</v>
      </c>
      <c r="H43" s="40">
        <f>+H41*0.02</f>
        <v>6525.6</v>
      </c>
      <c r="I43" s="40">
        <f>+I41*0.02</f>
        <v>2887.8</v>
      </c>
      <c r="J43" s="40">
        <f t="shared" si="60"/>
        <v>147549</v>
      </c>
      <c r="K43" s="29"/>
      <c r="L43" s="40">
        <f>+L41*0.02</f>
        <v>147110.6</v>
      </c>
      <c r="M43" s="40">
        <f>+M41*0.02</f>
        <v>7682.2</v>
      </c>
      <c r="N43" s="40">
        <f>+N41*0.02</f>
        <v>3157</v>
      </c>
      <c r="O43" s="40">
        <f t="shared" si="61"/>
        <v>157949.80000000002</v>
      </c>
      <c r="P43" s="29"/>
      <c r="Q43" s="29"/>
      <c r="R43" s="29"/>
      <c r="S43" s="29"/>
    </row>
    <row r="44" spans="1:19" ht="23.4">
      <c r="A44" s="63" t="s">
        <v>35</v>
      </c>
      <c r="B44" s="36">
        <f t="shared" si="56"/>
        <v>0</v>
      </c>
      <c r="C44" s="36">
        <f t="shared" si="56"/>
        <v>0</v>
      </c>
      <c r="D44" s="36">
        <f t="shared" si="56"/>
        <v>0</v>
      </c>
      <c r="E44" s="56">
        <f t="shared" si="59"/>
        <v>0</v>
      </c>
      <c r="F44" s="62"/>
      <c r="G44" s="40">
        <f>+G41*0</f>
        <v>0</v>
      </c>
      <c r="H44" s="40">
        <f t="shared" ref="H44:I44" si="62">+H41*0</f>
        <v>0</v>
      </c>
      <c r="I44" s="40">
        <f t="shared" si="62"/>
        <v>0</v>
      </c>
      <c r="J44" s="40">
        <f t="shared" si="60"/>
        <v>0</v>
      </c>
      <c r="K44" s="29"/>
      <c r="L44" s="40">
        <f>+L41*0</f>
        <v>0</v>
      </c>
      <c r="M44" s="40">
        <f t="shared" ref="M44:N44" si="63">+M41*0</f>
        <v>0</v>
      </c>
      <c r="N44" s="40">
        <f t="shared" si="63"/>
        <v>0</v>
      </c>
      <c r="O44" s="40">
        <f t="shared" si="61"/>
        <v>0</v>
      </c>
      <c r="P44" s="29"/>
      <c r="Q44" s="29"/>
      <c r="R44" s="29"/>
      <c r="S44" s="29"/>
    </row>
    <row r="45" spans="1:19" ht="23.4">
      <c r="A45" s="64" t="s">
        <v>36</v>
      </c>
      <c r="B45" s="36">
        <f t="shared" si="56"/>
        <v>13834440.700000001</v>
      </c>
      <c r="C45" s="36">
        <f t="shared" si="56"/>
        <v>689078.3</v>
      </c>
      <c r="D45" s="36">
        <f t="shared" si="56"/>
        <v>293172.80000000005</v>
      </c>
      <c r="E45" s="65">
        <f t="shared" si="59"/>
        <v>14816691.800000003</v>
      </c>
      <c r="F45" s="66"/>
      <c r="G45" s="54">
        <f>+G41-G42-G43-G44</f>
        <v>6699576.6000000006</v>
      </c>
      <c r="H45" s="54">
        <f t="shared" ref="H45:I45" si="64">+H41-H42-H43-H44</f>
        <v>316491.60000000003</v>
      </c>
      <c r="I45" s="54">
        <f t="shared" si="64"/>
        <v>140058.30000000002</v>
      </c>
      <c r="J45" s="67">
        <f t="shared" si="60"/>
        <v>7156126.5</v>
      </c>
      <c r="K45" s="29"/>
      <c r="L45" s="54">
        <f>+L41-L42-L43-L44</f>
        <v>7134864.1000000006</v>
      </c>
      <c r="M45" s="54">
        <f t="shared" ref="M45:N45" si="65">+M41-M42-M43-M44</f>
        <v>372586.7</v>
      </c>
      <c r="N45" s="54">
        <f t="shared" si="65"/>
        <v>153114.5</v>
      </c>
      <c r="O45" s="67">
        <f t="shared" si="61"/>
        <v>7660565.3000000007</v>
      </c>
      <c r="P45" s="29"/>
      <c r="Q45" s="29"/>
      <c r="R45" s="29"/>
      <c r="S45" s="29"/>
    </row>
    <row r="46" spans="1:19" ht="23.4">
      <c r="A46" s="68" t="s">
        <v>37</v>
      </c>
      <c r="B46" s="36">
        <f t="shared" si="56"/>
        <v>0</v>
      </c>
      <c r="C46" s="36">
        <f t="shared" si="56"/>
        <v>0</v>
      </c>
      <c r="D46" s="36">
        <f t="shared" si="56"/>
        <v>0</v>
      </c>
      <c r="E46" s="56">
        <f>SUM(B46:D46)</f>
        <v>0</v>
      </c>
      <c r="F46" s="62"/>
      <c r="G46" s="40"/>
      <c r="H46" s="40"/>
      <c r="I46" s="40"/>
      <c r="J46" s="40">
        <f t="shared" si="60"/>
        <v>0</v>
      </c>
      <c r="K46" s="29"/>
      <c r="L46" s="40"/>
      <c r="M46" s="40"/>
      <c r="N46" s="40"/>
      <c r="O46" s="40">
        <f t="shared" si="61"/>
        <v>0</v>
      </c>
      <c r="P46" s="29"/>
      <c r="Q46" s="29"/>
      <c r="R46" s="29"/>
      <c r="S46" s="29"/>
    </row>
    <row r="47" spans="1:19" ht="23.4">
      <c r="A47" s="68" t="s">
        <v>38</v>
      </c>
      <c r="B47" s="36">
        <f t="shared" si="56"/>
        <v>0</v>
      </c>
      <c r="C47" s="36">
        <f t="shared" si="56"/>
        <v>0</v>
      </c>
      <c r="D47" s="36">
        <f t="shared" si="56"/>
        <v>0</v>
      </c>
      <c r="E47" s="56">
        <f t="shared" si="59"/>
        <v>0</v>
      </c>
      <c r="F47" s="62"/>
      <c r="G47" s="40"/>
      <c r="H47" s="40"/>
      <c r="I47" s="40"/>
      <c r="J47" s="40">
        <f t="shared" si="60"/>
        <v>0</v>
      </c>
      <c r="K47" s="29"/>
      <c r="L47" s="40"/>
      <c r="M47" s="40"/>
      <c r="N47" s="40"/>
      <c r="O47" s="40">
        <f t="shared" si="61"/>
        <v>0</v>
      </c>
      <c r="P47" s="29"/>
      <c r="Q47" s="29"/>
      <c r="R47" s="29"/>
      <c r="S47" s="29"/>
    </row>
    <row r="48" spans="1:19" ht="23.4">
      <c r="A48" s="68" t="s">
        <v>39</v>
      </c>
      <c r="B48" s="36">
        <f t="shared" si="56"/>
        <v>0</v>
      </c>
      <c r="C48" s="36">
        <f t="shared" si="56"/>
        <v>0</v>
      </c>
      <c r="D48" s="36">
        <f t="shared" si="56"/>
        <v>0</v>
      </c>
      <c r="E48" s="56">
        <f t="shared" si="59"/>
        <v>0</v>
      </c>
      <c r="F48" s="62"/>
      <c r="G48" s="40"/>
      <c r="H48" s="40"/>
      <c r="I48" s="40"/>
      <c r="J48" s="40">
        <f t="shared" si="60"/>
        <v>0</v>
      </c>
      <c r="K48" s="29"/>
      <c r="L48" s="40"/>
      <c r="M48" s="40"/>
      <c r="N48" s="40"/>
      <c r="O48" s="40">
        <f t="shared" si="61"/>
        <v>0</v>
      </c>
      <c r="P48" s="29"/>
      <c r="Q48" s="29"/>
      <c r="R48" s="29"/>
      <c r="S48" s="29"/>
    </row>
    <row r="49" spans="1:19" ht="23.4">
      <c r="A49" s="61" t="s">
        <v>40</v>
      </c>
      <c r="B49" s="36">
        <f t="shared" si="56"/>
        <v>1020110</v>
      </c>
      <c r="C49" s="36">
        <f t="shared" si="56"/>
        <v>60390</v>
      </c>
      <c r="D49" s="36">
        <f t="shared" si="56"/>
        <v>0</v>
      </c>
      <c r="E49" s="56">
        <f t="shared" si="59"/>
        <v>1080500</v>
      </c>
      <c r="F49" s="62"/>
      <c r="G49" s="40">
        <f>+G30-G34-G38</f>
        <v>478180</v>
      </c>
      <c r="H49" s="40">
        <f t="shared" ref="H49:I50" si="66">+H30-H34-H38</f>
        <v>32850</v>
      </c>
      <c r="I49" s="40">
        <f t="shared" si="66"/>
        <v>0</v>
      </c>
      <c r="J49" s="40">
        <f t="shared" si="60"/>
        <v>511030</v>
      </c>
      <c r="K49" s="29"/>
      <c r="L49" s="40">
        <f>+L30-L34-L38</f>
        <v>541930</v>
      </c>
      <c r="M49" s="40">
        <f t="shared" ref="M49:N50" si="67">+M30-M34-M38</f>
        <v>27540</v>
      </c>
      <c r="N49" s="40">
        <f t="shared" si="67"/>
        <v>0</v>
      </c>
      <c r="O49" s="40">
        <f t="shared" si="61"/>
        <v>569470</v>
      </c>
      <c r="P49" s="29"/>
      <c r="Q49" s="29"/>
      <c r="R49" s="29"/>
      <c r="S49" s="29"/>
    </row>
    <row r="50" spans="1:19" ht="23.4">
      <c r="A50" s="61" t="s">
        <v>41</v>
      </c>
      <c r="B50" s="36">
        <f t="shared" si="56"/>
        <v>434710</v>
      </c>
      <c r="C50" s="36">
        <f t="shared" si="56"/>
        <v>0</v>
      </c>
      <c r="D50" s="36">
        <f t="shared" si="56"/>
        <v>0</v>
      </c>
      <c r="E50" s="56">
        <f t="shared" ref="E50" si="68">SUM(B50:D50)</f>
        <v>434710</v>
      </c>
      <c r="F50" s="62"/>
      <c r="G50" s="40">
        <f>+G31-G35-G39</f>
        <v>203340</v>
      </c>
      <c r="H50" s="40">
        <f t="shared" si="66"/>
        <v>0</v>
      </c>
      <c r="I50" s="40">
        <f t="shared" si="66"/>
        <v>0</v>
      </c>
      <c r="J50" s="40">
        <f t="shared" ref="J50" si="69">SUM(G50:I50)</f>
        <v>203340</v>
      </c>
      <c r="K50" s="29"/>
      <c r="L50" s="40">
        <f>+L31-L35-L39</f>
        <v>231370</v>
      </c>
      <c r="M50" s="40">
        <f t="shared" si="67"/>
        <v>0</v>
      </c>
      <c r="N50" s="40">
        <f t="shared" si="67"/>
        <v>0</v>
      </c>
      <c r="O50" s="40">
        <f t="shared" ref="O50" si="70">SUM(L50:N50)</f>
        <v>231370</v>
      </c>
      <c r="P50" s="29"/>
      <c r="Q50" s="29"/>
      <c r="R50" s="29"/>
      <c r="S50" s="29"/>
    </row>
    <row r="51" spans="1:19" ht="23.4">
      <c r="A51" s="69" t="s">
        <v>42</v>
      </c>
      <c r="B51" s="43"/>
      <c r="C51" s="43"/>
      <c r="D51" s="43"/>
      <c r="E51" s="43"/>
      <c r="F51" s="43"/>
      <c r="G51" s="43"/>
      <c r="H51" s="43"/>
      <c r="I51" s="43"/>
      <c r="J51" s="43"/>
      <c r="K51" s="29"/>
      <c r="L51" s="43"/>
      <c r="M51" s="43"/>
      <c r="N51" s="43"/>
      <c r="O51" s="43"/>
      <c r="P51" s="29"/>
      <c r="Q51" s="29"/>
      <c r="R51" s="29"/>
      <c r="S51" s="29"/>
    </row>
    <row r="52" spans="1:19" ht="23.4">
      <c r="A52" s="30" t="s">
        <v>43</v>
      </c>
      <c r="B52" s="42"/>
      <c r="C52" s="42"/>
      <c r="D52" s="42"/>
      <c r="E52" s="42"/>
      <c r="F52" s="70"/>
      <c r="G52" s="30"/>
      <c r="H52" s="30"/>
      <c r="I52" s="30"/>
      <c r="J52" s="30"/>
      <c r="K52" s="29"/>
      <c r="L52" s="30"/>
      <c r="M52" s="30"/>
      <c r="N52" s="30"/>
      <c r="O52" s="30"/>
      <c r="P52" s="29"/>
      <c r="Q52" s="29"/>
      <c r="R52" s="29"/>
      <c r="S52" s="29"/>
    </row>
    <row r="53" spans="1:19" ht="23.4">
      <c r="A53" s="71" t="s">
        <v>44</v>
      </c>
      <c r="B53" s="42"/>
      <c r="C53" s="42"/>
      <c r="D53" s="42"/>
      <c r="E53" s="42"/>
      <c r="F53" s="70"/>
      <c r="G53" s="30"/>
      <c r="H53" s="30"/>
      <c r="I53" s="30"/>
      <c r="J53" s="30"/>
      <c r="K53" s="29"/>
      <c r="L53" s="30"/>
      <c r="M53" s="30"/>
      <c r="N53" s="30"/>
      <c r="O53" s="30"/>
      <c r="P53" s="29"/>
      <c r="Q53" s="29"/>
      <c r="R53" s="29"/>
      <c r="S53" s="29"/>
    </row>
    <row r="54" spans="1:19" ht="23.4">
      <c r="A54" s="71"/>
      <c r="B54" s="42"/>
      <c r="C54" s="42"/>
      <c r="D54" s="42"/>
      <c r="E54" s="42"/>
      <c r="F54" s="70"/>
      <c r="G54" s="30"/>
      <c r="H54" s="30"/>
      <c r="I54" s="30"/>
      <c r="J54" s="30"/>
      <c r="K54" s="29"/>
      <c r="L54" s="30"/>
      <c r="M54" s="30"/>
      <c r="N54" s="30"/>
      <c r="O54" s="30"/>
      <c r="P54" s="29"/>
      <c r="Q54" s="29"/>
      <c r="R54" s="29"/>
      <c r="S54" s="29"/>
    </row>
    <row r="55" spans="1:19" ht="23.4">
      <c r="A55" s="71"/>
      <c r="B55" s="42"/>
      <c r="C55" s="42"/>
      <c r="D55" s="42"/>
      <c r="E55" s="42"/>
      <c r="F55" s="43"/>
      <c r="G55" s="30"/>
      <c r="H55" s="30"/>
      <c r="I55" s="30"/>
      <c r="J55" s="42"/>
      <c r="K55" s="29"/>
      <c r="L55" s="30"/>
      <c r="M55" s="30"/>
      <c r="N55" s="30"/>
      <c r="O55" s="42"/>
      <c r="P55" s="29"/>
      <c r="Q55" s="29"/>
      <c r="R55" s="29"/>
      <c r="S55" s="29"/>
    </row>
    <row r="56" spans="1:19" ht="23.4">
      <c r="A56" s="71"/>
      <c r="B56" s="42"/>
      <c r="C56" s="42"/>
      <c r="D56" s="42"/>
      <c r="E56" s="42"/>
      <c r="F56" s="43"/>
      <c r="G56" s="30"/>
      <c r="H56" s="30"/>
      <c r="I56" s="30"/>
      <c r="J56" s="42"/>
      <c r="K56" s="29"/>
      <c r="L56" s="30"/>
      <c r="M56" s="30"/>
      <c r="N56" s="30"/>
      <c r="O56" s="42"/>
      <c r="P56" s="29"/>
      <c r="Q56" s="29"/>
      <c r="R56" s="29"/>
      <c r="S56" s="29"/>
    </row>
    <row r="57" spans="1:19" ht="23.4">
      <c r="A57" s="71"/>
      <c r="B57" s="42"/>
      <c r="C57" s="42"/>
      <c r="D57" s="42"/>
      <c r="E57" s="42"/>
      <c r="F57" s="43"/>
      <c r="G57" s="30"/>
      <c r="H57" s="30"/>
      <c r="I57" s="30"/>
      <c r="J57" s="42"/>
      <c r="K57" s="29"/>
      <c r="L57" s="30"/>
      <c r="M57" s="30"/>
      <c r="N57" s="30"/>
      <c r="O57" s="42"/>
      <c r="P57" s="29"/>
      <c r="Q57" s="29"/>
      <c r="R57" s="29"/>
      <c r="S57" s="29"/>
    </row>
    <row r="58" spans="1:19" ht="23.4">
      <c r="A58" s="71"/>
      <c r="B58" s="42"/>
      <c r="C58" s="42"/>
      <c r="D58" s="42"/>
      <c r="E58" s="42"/>
      <c r="F58" s="43"/>
      <c r="G58" s="30"/>
      <c r="H58" s="30"/>
      <c r="I58" s="30"/>
      <c r="J58" s="42"/>
      <c r="K58" s="29"/>
      <c r="L58" s="30"/>
      <c r="M58" s="30"/>
      <c r="N58" s="30"/>
      <c r="O58" s="42"/>
      <c r="P58" s="29"/>
      <c r="Q58" s="29"/>
      <c r="R58" s="29"/>
      <c r="S58" s="29"/>
    </row>
    <row r="59" spans="1:19" ht="23.4">
      <c r="A59" s="71"/>
      <c r="B59" s="42"/>
      <c r="C59" s="42"/>
      <c r="D59" s="42"/>
      <c r="E59" s="42"/>
      <c r="F59" s="43"/>
      <c r="G59" s="30"/>
      <c r="H59" s="30"/>
      <c r="I59" s="30"/>
      <c r="J59" s="42"/>
      <c r="K59" s="29"/>
      <c r="L59" s="30"/>
      <c r="M59" s="30"/>
      <c r="N59" s="30"/>
      <c r="O59" s="42"/>
      <c r="P59" s="29"/>
      <c r="Q59" s="29"/>
      <c r="R59" s="29"/>
      <c r="S59" s="29"/>
    </row>
    <row r="60" spans="1:19" ht="23.4">
      <c r="A60" s="71"/>
      <c r="B60" s="42"/>
      <c r="C60" s="42"/>
      <c r="D60" s="42"/>
      <c r="E60" s="42"/>
      <c r="F60" s="43"/>
      <c r="G60" s="30"/>
      <c r="H60" s="30"/>
      <c r="I60" s="30"/>
      <c r="J60" s="42"/>
      <c r="K60" s="29"/>
      <c r="L60" s="30"/>
      <c r="M60" s="30"/>
      <c r="N60" s="30"/>
      <c r="O60" s="42"/>
      <c r="P60" s="29"/>
      <c r="Q60" s="29"/>
      <c r="R60" s="29"/>
      <c r="S60" s="29"/>
    </row>
    <row r="61" spans="1:19" ht="23.4">
      <c r="A61" s="30"/>
      <c r="B61" s="42"/>
      <c r="C61" s="42"/>
      <c r="D61" s="42"/>
      <c r="E61" s="42"/>
      <c r="F61" s="43"/>
      <c r="G61" s="30"/>
      <c r="H61" s="30"/>
      <c r="I61" s="30"/>
      <c r="J61" s="42"/>
      <c r="K61" s="29"/>
      <c r="L61" s="30"/>
      <c r="M61" s="30"/>
      <c r="N61" s="30"/>
      <c r="O61" s="42"/>
      <c r="P61" s="29"/>
      <c r="Q61" s="29"/>
      <c r="R61" s="29"/>
      <c r="S61" s="29"/>
    </row>
  </sheetData>
  <mergeCells count="6">
    <mergeCell ref="B2:E2"/>
    <mergeCell ref="G2:J2"/>
    <mergeCell ref="L2:O2"/>
    <mergeCell ref="B10:E10"/>
    <mergeCell ref="G10:J10"/>
    <mergeCell ref="L10:O10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zoomScaleNormal="100" workbookViewId="0">
      <selection activeCell="D5" sqref="D5"/>
    </sheetView>
  </sheetViews>
  <sheetFormatPr defaultColWidth="9.109375" defaultRowHeight="24.6"/>
  <cols>
    <col min="1" max="1" width="50.44140625" style="6" customWidth="1"/>
    <col min="2" max="2" width="23.88671875" style="7" customWidth="1"/>
    <col min="3" max="3" width="19.5546875" style="9" customWidth="1"/>
    <col min="4" max="4" width="19.109375" style="6" customWidth="1"/>
    <col min="5" max="5" width="13.88671875" style="6" bestFit="1" customWidth="1"/>
    <col min="6" max="16384" width="9.109375" style="6"/>
  </cols>
  <sheetData>
    <row r="1" spans="1:7" ht="28.8">
      <c r="A1" s="72"/>
      <c r="B1" s="73"/>
      <c r="C1" s="77">
        <f>SUM('รายรับ 67'!E45)</f>
        <v>14816691.800000003</v>
      </c>
      <c r="D1" s="72"/>
    </row>
    <row r="2" spans="1:7" ht="28.8">
      <c r="A2" s="72" t="s">
        <v>46</v>
      </c>
      <c r="B2" s="73"/>
      <c r="C2" s="73">
        <f>SUM(C1)*0.45</f>
        <v>6667511.3100000015</v>
      </c>
      <c r="D2" s="72"/>
    </row>
    <row r="3" spans="1:7" ht="28.8">
      <c r="A3" s="72" t="s">
        <v>47</v>
      </c>
      <c r="B3" s="73"/>
      <c r="C3" s="73">
        <f>SUM(C1*0.3)</f>
        <v>4445007.540000001</v>
      </c>
      <c r="D3" s="72"/>
    </row>
    <row r="4" spans="1:7" ht="28.8">
      <c r="A4" s="72" t="s">
        <v>48</v>
      </c>
      <c r="B4" s="73"/>
      <c r="C4" s="73">
        <f>SUM(C1*0.25)</f>
        <v>3704172.9500000007</v>
      </c>
      <c r="D4" s="72"/>
      <c r="E4" s="8"/>
    </row>
    <row r="5" spans="1:7" ht="28.8">
      <c r="A5" s="72"/>
      <c r="B5" s="73"/>
      <c r="C5" s="74"/>
      <c r="D5" s="72"/>
      <c r="E5" s="72"/>
    </row>
    <row r="6" spans="1:7" ht="28.8">
      <c r="A6" s="80" t="s">
        <v>49</v>
      </c>
      <c r="B6" s="77"/>
      <c r="C6" s="74"/>
      <c r="D6" s="72"/>
      <c r="E6" s="72"/>
    </row>
    <row r="7" spans="1:7" ht="28.8">
      <c r="A7" s="72" t="s">
        <v>73</v>
      </c>
      <c r="B7" s="73"/>
      <c r="C7" s="73">
        <f>SUM(C2)</f>
        <v>6667511.3100000015</v>
      </c>
      <c r="D7" s="75"/>
      <c r="E7" s="72"/>
    </row>
    <row r="8" spans="1:7" ht="28.8">
      <c r="A8" s="72" t="s">
        <v>74</v>
      </c>
      <c r="B8" s="73">
        <v>1000000</v>
      </c>
      <c r="C8" s="74"/>
      <c r="D8" s="72"/>
      <c r="E8" s="72"/>
    </row>
    <row r="9" spans="1:7" ht="28.8">
      <c r="A9" s="72" t="s">
        <v>76</v>
      </c>
      <c r="B9" s="73">
        <v>150000</v>
      </c>
      <c r="C9" s="74"/>
      <c r="D9" s="72"/>
      <c r="E9" s="72"/>
    </row>
    <row r="10" spans="1:7" ht="28.8">
      <c r="A10" s="72" t="s">
        <v>75</v>
      </c>
      <c r="B10" s="73">
        <v>100000</v>
      </c>
      <c r="C10" s="74"/>
      <c r="D10" s="72"/>
      <c r="E10" s="72"/>
    </row>
    <row r="11" spans="1:7" ht="28.8">
      <c r="A11" s="72" t="s">
        <v>98</v>
      </c>
      <c r="B11" s="73">
        <v>150000</v>
      </c>
      <c r="C11" s="74"/>
      <c r="D11" s="72"/>
      <c r="E11" s="72"/>
    </row>
    <row r="12" spans="1:7" ht="28.8">
      <c r="A12" s="80" t="s">
        <v>95</v>
      </c>
      <c r="B12" s="77"/>
      <c r="C12" s="77">
        <f>SUM(C7-B8-B9-B10-B11)</f>
        <v>5267511.3100000015</v>
      </c>
      <c r="D12" s="75"/>
      <c r="E12" s="72"/>
    </row>
    <row r="13" spans="1:7" ht="28.8">
      <c r="A13" s="72" t="s">
        <v>97</v>
      </c>
      <c r="B13" s="73"/>
      <c r="C13" s="74">
        <f>SUM(C12*0.45)</f>
        <v>2370380.0895000007</v>
      </c>
      <c r="D13" s="75"/>
      <c r="E13" s="76"/>
      <c r="F13" s="72"/>
      <c r="G13" s="72"/>
    </row>
    <row r="14" spans="1:7" ht="28.8">
      <c r="A14" s="72" t="s">
        <v>96</v>
      </c>
      <c r="B14" s="73">
        <f>SUM(C13-B15)</f>
        <v>2220380.0895000007</v>
      </c>
      <c r="C14" s="74"/>
      <c r="D14" s="75"/>
      <c r="E14" s="76"/>
      <c r="F14" s="72"/>
      <c r="G14" s="72"/>
    </row>
    <row r="15" spans="1:7" ht="28.8">
      <c r="A15" s="72" t="s">
        <v>51</v>
      </c>
      <c r="B15" s="73">
        <v>150000</v>
      </c>
      <c r="C15" s="74"/>
      <c r="D15" s="72"/>
      <c r="E15" s="72"/>
      <c r="F15" s="72"/>
      <c r="G15" s="72"/>
    </row>
    <row r="16" spans="1:7" ht="28.8">
      <c r="A16" s="72" t="s">
        <v>54</v>
      </c>
      <c r="B16" s="73"/>
      <c r="C16" s="74">
        <f>SUM(C12*0.25)</f>
        <v>1316877.8275000004</v>
      </c>
      <c r="D16" s="72"/>
      <c r="E16" s="72"/>
      <c r="F16" s="72"/>
      <c r="G16" s="72"/>
    </row>
    <row r="17" spans="1:7" ht="28.8">
      <c r="A17" s="72" t="s">
        <v>55</v>
      </c>
      <c r="B17" s="73">
        <f>SUM(C16*0.65)</f>
        <v>855970.58787500032</v>
      </c>
      <c r="C17" s="74"/>
      <c r="D17" s="72"/>
      <c r="E17" s="72"/>
      <c r="F17" s="72"/>
      <c r="G17" s="72"/>
    </row>
    <row r="18" spans="1:7" ht="28.8">
      <c r="A18" s="72" t="s">
        <v>56</v>
      </c>
      <c r="B18" s="73">
        <f>SUM(C16*0.35)</f>
        <v>460907.2396250001</v>
      </c>
      <c r="C18" s="74"/>
      <c r="D18" s="72"/>
      <c r="E18" s="72"/>
      <c r="F18" s="72"/>
      <c r="G18" s="72"/>
    </row>
    <row r="19" spans="1:7" ht="28.8">
      <c r="A19" s="72" t="s">
        <v>57</v>
      </c>
      <c r="B19" s="73"/>
      <c r="C19" s="74">
        <f>SUM(C12*0.3)</f>
        <v>1580253.3930000004</v>
      </c>
      <c r="D19" s="72"/>
      <c r="E19" s="72"/>
      <c r="F19" s="72"/>
      <c r="G19" s="72"/>
    </row>
    <row r="20" spans="1:7" ht="28.8">
      <c r="A20" s="72"/>
      <c r="B20" s="77" t="s">
        <v>82</v>
      </c>
      <c r="C20" s="78"/>
      <c r="D20" s="72"/>
      <c r="E20" s="72"/>
      <c r="F20" s="72"/>
      <c r="G20" s="72"/>
    </row>
    <row r="21" spans="1:7" ht="28.8">
      <c r="A21" s="72" t="s">
        <v>58</v>
      </c>
      <c r="B21" s="73">
        <v>2184</v>
      </c>
      <c r="C21" s="74">
        <f>SUM(B21)*B38</f>
        <v>252896.12444581231</v>
      </c>
      <c r="D21" s="72"/>
      <c r="E21" s="72"/>
      <c r="F21" s="72"/>
      <c r="G21" s="72"/>
    </row>
    <row r="22" spans="1:7" ht="28.8">
      <c r="A22" s="72" t="s">
        <v>59</v>
      </c>
      <c r="B22" s="73">
        <v>663</v>
      </c>
      <c r="C22" s="74">
        <f>SUM(B22)*B38</f>
        <v>76772.037778193029</v>
      </c>
      <c r="D22" s="72"/>
      <c r="E22" s="72"/>
      <c r="F22" s="72"/>
      <c r="G22" s="72"/>
    </row>
    <row r="23" spans="1:7" ht="28.8">
      <c r="A23" s="72" t="s">
        <v>60</v>
      </c>
      <c r="B23" s="73">
        <v>1012</v>
      </c>
      <c r="C23" s="74">
        <f>SUM(B23)*B38</f>
        <v>117184.46792086176</v>
      </c>
      <c r="D23" s="72"/>
      <c r="E23" s="72"/>
      <c r="F23" s="72"/>
      <c r="G23" s="72"/>
    </row>
    <row r="24" spans="1:7" ht="28.8">
      <c r="A24" s="72" t="s">
        <v>61</v>
      </c>
      <c r="B24" s="73">
        <v>1081</v>
      </c>
      <c r="C24" s="74">
        <f>SUM(B24)*B38</f>
        <v>125174.31800637506</v>
      </c>
      <c r="D24" s="72"/>
      <c r="E24" s="72"/>
      <c r="F24" s="72"/>
      <c r="G24" s="72"/>
    </row>
    <row r="25" spans="1:7" ht="28.8">
      <c r="A25" s="72" t="s">
        <v>62</v>
      </c>
      <c r="B25" s="73">
        <v>3061</v>
      </c>
      <c r="C25" s="74">
        <f>SUM(B25)*B38</f>
        <v>354448.27698197414</v>
      </c>
      <c r="D25" s="72"/>
      <c r="E25" s="72"/>
      <c r="F25" s="72"/>
      <c r="G25" s="72"/>
    </row>
    <row r="26" spans="1:7" ht="28.8">
      <c r="A26" s="72" t="s">
        <v>63</v>
      </c>
      <c r="B26" s="73">
        <v>727</v>
      </c>
      <c r="C26" s="74">
        <f>SUM(B26)*B38</f>
        <v>84182.913219828552</v>
      </c>
      <c r="D26" s="72"/>
      <c r="E26" s="72"/>
      <c r="F26" s="72"/>
      <c r="G26" s="72"/>
    </row>
    <row r="27" spans="1:7" ht="28.8">
      <c r="A27" s="72" t="s">
        <v>64</v>
      </c>
      <c r="B27" s="73">
        <v>401</v>
      </c>
      <c r="C27" s="74">
        <f>SUM(B27)*B38</f>
        <v>46433.766438997591</v>
      </c>
      <c r="D27" s="72"/>
      <c r="E27" s="72"/>
      <c r="F27" s="72"/>
      <c r="G27" s="72"/>
    </row>
    <row r="28" spans="1:7" ht="28.8">
      <c r="A28" s="72" t="s">
        <v>65</v>
      </c>
      <c r="B28" s="73">
        <v>515</v>
      </c>
      <c r="C28" s="74">
        <f>SUM(B28)*B38</f>
        <v>59634.388319410871</v>
      </c>
      <c r="D28" s="72"/>
      <c r="E28" s="72"/>
      <c r="F28" s="72"/>
      <c r="G28" s="72"/>
    </row>
    <row r="29" spans="1:7" ht="28.8">
      <c r="A29" s="72" t="s">
        <v>66</v>
      </c>
      <c r="B29" s="73">
        <v>1133</v>
      </c>
      <c r="C29" s="74">
        <f>SUM(B29)*B38</f>
        <v>131195.65430270392</v>
      </c>
      <c r="D29" s="72"/>
      <c r="E29" s="72"/>
      <c r="F29" s="72"/>
      <c r="G29" s="72"/>
    </row>
    <row r="30" spans="1:7" ht="28.8">
      <c r="A30" s="72" t="s">
        <v>67</v>
      </c>
      <c r="B30" s="73">
        <v>577</v>
      </c>
      <c r="C30" s="74">
        <f>SUM(B30)*B38</f>
        <v>66813.673903495292</v>
      </c>
      <c r="D30" s="72"/>
      <c r="E30" s="72"/>
      <c r="F30" s="72"/>
      <c r="G30" s="72"/>
    </row>
    <row r="31" spans="1:7" ht="28.8">
      <c r="A31" s="72" t="s">
        <v>77</v>
      </c>
      <c r="B31" s="73">
        <v>102</v>
      </c>
      <c r="C31" s="74">
        <f>SUM(B31)*B38</f>
        <v>11811.08273510662</v>
      </c>
      <c r="D31" s="72"/>
      <c r="E31" s="72"/>
      <c r="F31" s="72"/>
      <c r="G31" s="72"/>
    </row>
    <row r="32" spans="1:7" ht="28.8">
      <c r="A32" s="72" t="s">
        <v>78</v>
      </c>
      <c r="B32" s="73">
        <v>788</v>
      </c>
      <c r="C32" s="74">
        <f>SUM(B32)*B38</f>
        <v>91246.403875137417</v>
      </c>
      <c r="D32" s="72"/>
      <c r="E32" s="72"/>
      <c r="F32" s="72"/>
      <c r="G32" s="72"/>
    </row>
    <row r="33" spans="1:7" ht="28.8">
      <c r="A33" s="72" t="s">
        <v>79</v>
      </c>
      <c r="B33" s="73">
        <v>447</v>
      </c>
      <c r="C33" s="74">
        <f>SUM(B33)*B38</f>
        <v>51760.333162673123</v>
      </c>
      <c r="D33" s="72"/>
      <c r="E33" s="72"/>
      <c r="F33" s="72"/>
      <c r="G33" s="72"/>
    </row>
    <row r="34" spans="1:7" ht="28.8">
      <c r="A34" s="72" t="s">
        <v>80</v>
      </c>
      <c r="B34" s="73">
        <v>902</v>
      </c>
      <c r="C34" s="74">
        <f>SUM(B34)*B38</f>
        <v>104447.0257555507</v>
      </c>
      <c r="D34" s="72"/>
      <c r="E34" s="72"/>
      <c r="F34" s="72"/>
      <c r="G34" s="72"/>
    </row>
    <row r="35" spans="1:7" ht="28.8">
      <c r="A35" s="72" t="s">
        <v>81</v>
      </c>
      <c r="B35" s="73">
        <v>54</v>
      </c>
      <c r="C35" s="74">
        <f>SUM(B35)*B38</f>
        <v>6252.9261538799747</v>
      </c>
      <c r="D35" s="72"/>
      <c r="E35" s="72"/>
      <c r="F35" s="72"/>
      <c r="G35" s="72"/>
    </row>
    <row r="36" spans="1:7" ht="28.8">
      <c r="A36" s="72"/>
      <c r="B36" s="73">
        <f>SUM(B21:B35)</f>
        <v>13647</v>
      </c>
      <c r="C36" s="79"/>
      <c r="D36" s="72"/>
      <c r="E36" s="72"/>
      <c r="F36" s="72"/>
      <c r="G36" s="72"/>
    </row>
    <row r="37" spans="1:7" ht="28.8">
      <c r="A37" s="72"/>
      <c r="B37" s="73"/>
      <c r="C37" s="74"/>
      <c r="D37" s="72"/>
      <c r="E37" s="72"/>
      <c r="F37" s="72"/>
      <c r="G37" s="72"/>
    </row>
    <row r="38" spans="1:7" ht="28.8">
      <c r="A38" s="72" t="s">
        <v>72</v>
      </c>
      <c r="B38" s="73">
        <f>SUM(C19/B36)</f>
        <v>115.79492877555509</v>
      </c>
      <c r="C38" s="74"/>
      <c r="D38" s="72"/>
      <c r="E38" s="72"/>
      <c r="F38" s="72"/>
      <c r="G38" s="72"/>
    </row>
    <row r="39" spans="1:7" ht="28.8">
      <c r="A39" s="72"/>
      <c r="B39" s="73"/>
      <c r="C39" s="74"/>
      <c r="D39" s="72"/>
      <c r="E39" s="72"/>
      <c r="F39" s="72"/>
      <c r="G39" s="72"/>
    </row>
    <row r="40" spans="1:7" ht="28.8">
      <c r="A40" s="72"/>
      <c r="B40" s="73"/>
      <c r="C40" s="74"/>
      <c r="D40" s="72"/>
      <c r="E40" s="72"/>
      <c r="F40" s="72"/>
      <c r="G40" s="72"/>
    </row>
    <row r="41" spans="1:7" ht="28.8">
      <c r="A41" s="72"/>
      <c r="B41" s="73"/>
      <c r="C41" s="74"/>
      <c r="D41" s="72"/>
      <c r="E41" s="72"/>
      <c r="F41" s="72"/>
      <c r="G41" s="72"/>
    </row>
    <row r="42" spans="1:7" ht="28.8">
      <c r="A42" s="72"/>
      <c r="B42" s="73"/>
      <c r="C42" s="74"/>
      <c r="D42" s="72"/>
      <c r="E42" s="72"/>
      <c r="F42" s="72"/>
      <c r="G42" s="72"/>
    </row>
    <row r="43" spans="1:7" ht="28.8">
      <c r="A43" s="72"/>
      <c r="B43" s="73"/>
      <c r="C43" s="74"/>
      <c r="D43" s="72"/>
      <c r="E43" s="72"/>
      <c r="F43" s="72"/>
      <c r="G43" s="72"/>
    </row>
    <row r="44" spans="1:7" ht="28.8">
      <c r="A44" s="72"/>
      <c r="B44" s="73"/>
      <c r="C44" s="74"/>
      <c r="D44" s="72"/>
      <c r="E44" s="72"/>
      <c r="F44" s="72"/>
      <c r="G44" s="72"/>
    </row>
    <row r="45" spans="1:7" ht="28.8">
      <c r="A45" s="72"/>
      <c r="B45" s="73"/>
      <c r="C45" s="74"/>
      <c r="D45" s="72"/>
      <c r="E45" s="72"/>
      <c r="F45" s="72"/>
      <c r="G45" s="72"/>
    </row>
    <row r="46" spans="1:7" ht="28.8">
      <c r="A46" s="72"/>
      <c r="B46" s="73"/>
      <c r="C46" s="74"/>
      <c r="D46" s="72"/>
      <c r="E46" s="72"/>
      <c r="F46" s="72"/>
      <c r="G46" s="72"/>
    </row>
    <row r="47" spans="1:7" ht="28.8">
      <c r="A47" s="72"/>
      <c r="B47" s="73"/>
      <c r="C47" s="74"/>
      <c r="D47" s="72"/>
      <c r="E47" s="72"/>
      <c r="F47" s="72"/>
      <c r="G47" s="72"/>
    </row>
    <row r="48" spans="1:7" ht="28.8">
      <c r="A48" s="72"/>
      <c r="B48" s="73"/>
      <c r="C48" s="74"/>
      <c r="D48" s="72"/>
      <c r="E48" s="72"/>
      <c r="F48" s="72"/>
      <c r="G48" s="72"/>
    </row>
    <row r="49" spans="1:7" ht="28.8">
      <c r="A49" s="72"/>
      <c r="B49" s="73"/>
      <c r="C49" s="74"/>
      <c r="D49" s="72"/>
      <c r="E49" s="72"/>
      <c r="F49" s="72"/>
      <c r="G49" s="72"/>
    </row>
    <row r="50" spans="1:7" ht="28.8">
      <c r="A50" s="72"/>
      <c r="B50" s="73"/>
      <c r="C50" s="74"/>
      <c r="D50" s="72"/>
      <c r="E50" s="72"/>
      <c r="F50" s="72"/>
      <c r="G50" s="72"/>
    </row>
    <row r="51" spans="1:7" ht="28.8">
      <c r="A51" s="72"/>
      <c r="B51" s="73"/>
      <c r="C51" s="74"/>
      <c r="D51" s="72"/>
      <c r="E51" s="72"/>
      <c r="F51" s="72"/>
      <c r="G51" s="72"/>
    </row>
    <row r="52" spans="1:7" ht="28.8">
      <c r="A52" s="72"/>
      <c r="B52" s="73"/>
      <c r="C52" s="74"/>
      <c r="D52" s="72"/>
      <c r="E52" s="72"/>
      <c r="F52" s="72"/>
      <c r="G52" s="72"/>
    </row>
    <row r="53" spans="1:7" ht="28.8">
      <c r="A53" s="72"/>
      <c r="B53" s="73"/>
      <c r="C53" s="74"/>
      <c r="D53" s="72"/>
      <c r="E53" s="72"/>
      <c r="F53" s="72"/>
      <c r="G53" s="72"/>
    </row>
    <row r="54" spans="1:7" ht="28.8">
      <c r="A54" s="72"/>
      <c r="B54" s="73"/>
      <c r="C54" s="74"/>
      <c r="D54" s="72"/>
      <c r="E54" s="72"/>
      <c r="F54" s="72"/>
      <c r="G54" s="72"/>
    </row>
    <row r="55" spans="1:7" ht="28.8">
      <c r="A55" s="72"/>
      <c r="B55" s="73"/>
      <c r="C55" s="74"/>
      <c r="D55" s="72"/>
      <c r="E55" s="72"/>
      <c r="F55" s="72"/>
      <c r="G55" s="72"/>
    </row>
    <row r="56" spans="1:7" ht="28.8">
      <c r="A56" s="72"/>
      <c r="B56" s="73"/>
      <c r="C56" s="74"/>
      <c r="D56" s="72"/>
      <c r="E56" s="72"/>
      <c r="F56" s="72"/>
      <c r="G56" s="72"/>
    </row>
    <row r="57" spans="1:7" ht="28.8">
      <c r="A57" s="72"/>
      <c r="B57" s="73"/>
      <c r="C57" s="74"/>
      <c r="D57" s="72"/>
      <c r="E57" s="72"/>
      <c r="F57" s="72"/>
      <c r="G57" s="72"/>
    </row>
    <row r="58" spans="1:7" ht="28.8">
      <c r="A58" s="72"/>
      <c r="B58" s="73"/>
      <c r="C58" s="74"/>
      <c r="D58" s="72"/>
      <c r="E58" s="72"/>
      <c r="F58" s="72"/>
      <c r="G58" s="72"/>
    </row>
    <row r="59" spans="1:7" ht="28.8">
      <c r="A59" s="72"/>
      <c r="B59" s="73"/>
      <c r="C59" s="74"/>
      <c r="D59" s="72"/>
      <c r="E59" s="72"/>
      <c r="F59" s="72"/>
      <c r="G59" s="72"/>
    </row>
    <row r="60" spans="1:7" ht="28.8">
      <c r="A60" s="72"/>
      <c r="B60" s="73"/>
      <c r="C60" s="74"/>
      <c r="D60" s="72"/>
      <c r="E60" s="72"/>
      <c r="F60" s="72"/>
      <c r="G60" s="72"/>
    </row>
    <row r="61" spans="1:7" ht="28.8">
      <c r="A61" s="72"/>
      <c r="B61" s="73"/>
      <c r="C61" s="74"/>
      <c r="D61" s="72"/>
      <c r="E61" s="72"/>
      <c r="F61" s="72"/>
      <c r="G61" s="72"/>
    </row>
    <row r="62" spans="1:7" ht="28.8">
      <c r="A62" s="72"/>
      <c r="B62" s="73"/>
      <c r="C62" s="74"/>
      <c r="D62" s="72"/>
      <c r="E62" s="72"/>
      <c r="F62" s="72"/>
      <c r="G62" s="72"/>
    </row>
    <row r="63" spans="1:7" ht="28.8">
      <c r="A63" s="72"/>
      <c r="B63" s="73"/>
      <c r="C63" s="74"/>
      <c r="D63" s="72"/>
      <c r="E63" s="72"/>
      <c r="F63" s="72"/>
      <c r="G63" s="72"/>
    </row>
    <row r="64" spans="1:7" ht="28.8">
      <c r="A64" s="72"/>
      <c r="B64" s="73"/>
      <c r="C64" s="74"/>
      <c r="D64" s="72"/>
      <c r="E64" s="72"/>
      <c r="F64" s="72"/>
      <c r="G64" s="72"/>
    </row>
    <row r="65" spans="1:7" ht="28.8">
      <c r="A65" s="72"/>
      <c r="B65" s="73"/>
      <c r="C65" s="74"/>
      <c r="D65" s="72"/>
      <c r="E65" s="72"/>
      <c r="F65" s="72"/>
      <c r="G65" s="72"/>
    </row>
    <row r="66" spans="1:7" ht="28.8">
      <c r="A66" s="72"/>
      <c r="B66" s="73"/>
      <c r="C66" s="74"/>
      <c r="D66" s="72"/>
      <c r="E66" s="72"/>
      <c r="F66" s="72"/>
      <c r="G66" s="72"/>
    </row>
    <row r="67" spans="1:7" ht="28.8">
      <c r="A67" s="72"/>
      <c r="B67" s="73"/>
      <c r="C67" s="74"/>
      <c r="D67" s="72"/>
      <c r="E67" s="72"/>
      <c r="F67" s="72"/>
      <c r="G67" s="72"/>
    </row>
    <row r="68" spans="1:7" ht="28.8">
      <c r="A68" s="72"/>
      <c r="B68" s="73"/>
      <c r="C68" s="74"/>
      <c r="D68" s="72"/>
      <c r="E68" s="72"/>
      <c r="F68" s="72"/>
      <c r="G68" s="72"/>
    </row>
    <row r="69" spans="1:7" ht="28.8">
      <c r="A69" s="72"/>
      <c r="B69" s="73"/>
      <c r="C69" s="74"/>
      <c r="D69" s="72"/>
      <c r="E69" s="72"/>
      <c r="F69" s="72"/>
      <c r="G69" s="72"/>
    </row>
    <row r="70" spans="1:7" ht="28.8">
      <c r="A70" s="72"/>
      <c r="B70" s="73"/>
      <c r="C70" s="74"/>
      <c r="D70" s="72"/>
      <c r="E70" s="72"/>
      <c r="F70" s="72"/>
      <c r="G70" s="72"/>
    </row>
    <row r="71" spans="1:7" ht="28.8">
      <c r="A71" s="72"/>
      <c r="B71" s="73"/>
      <c r="C71" s="74"/>
      <c r="D71" s="72"/>
      <c r="E71" s="72"/>
      <c r="F71" s="72"/>
      <c r="G71" s="72"/>
    </row>
    <row r="72" spans="1:7" ht="28.8">
      <c r="A72" s="72"/>
      <c r="B72" s="73"/>
      <c r="C72" s="74"/>
      <c r="D72" s="72"/>
      <c r="E72" s="72"/>
      <c r="F72" s="72"/>
      <c r="G72" s="72"/>
    </row>
    <row r="73" spans="1:7" ht="28.8">
      <c r="A73" s="72"/>
      <c r="B73" s="73"/>
      <c r="C73" s="74"/>
      <c r="D73" s="72"/>
      <c r="E73" s="72"/>
      <c r="F73" s="72"/>
      <c r="G73" s="72"/>
    </row>
    <row r="74" spans="1:7" ht="28.8">
      <c r="A74" s="72"/>
      <c r="B74" s="73"/>
      <c r="C74" s="74"/>
      <c r="D74" s="72"/>
      <c r="E74" s="72"/>
      <c r="F74" s="72"/>
      <c r="G74" s="72"/>
    </row>
    <row r="75" spans="1:7" ht="28.8">
      <c r="A75" s="72"/>
      <c r="B75" s="73"/>
      <c r="C75" s="74"/>
      <c r="D75" s="72"/>
      <c r="E75" s="72"/>
      <c r="F75" s="72"/>
      <c r="G75" s="72"/>
    </row>
    <row r="76" spans="1:7" ht="28.8">
      <c r="A76" s="72"/>
      <c r="B76" s="73"/>
      <c r="C76" s="74"/>
      <c r="D76" s="72"/>
      <c r="E76" s="72"/>
      <c r="F76" s="72"/>
      <c r="G76" s="72"/>
    </row>
    <row r="77" spans="1:7" ht="28.8">
      <c r="A77" s="72"/>
      <c r="B77" s="73"/>
      <c r="C77" s="74"/>
      <c r="D77" s="72"/>
      <c r="E77" s="72"/>
      <c r="F77" s="72"/>
      <c r="G77" s="72"/>
    </row>
    <row r="78" spans="1:7" ht="28.8">
      <c r="A78" s="72"/>
      <c r="B78" s="73"/>
      <c r="C78" s="74"/>
      <c r="D78" s="72"/>
      <c r="E78" s="72"/>
      <c r="F78" s="72"/>
      <c r="G78" s="72"/>
    </row>
    <row r="79" spans="1:7" ht="28.8">
      <c r="A79" s="72"/>
      <c r="B79" s="73"/>
      <c r="C79" s="74"/>
      <c r="D79" s="72"/>
      <c r="E79" s="72"/>
      <c r="F79" s="72"/>
      <c r="G79" s="72"/>
    </row>
    <row r="80" spans="1:7" ht="28.8">
      <c r="A80" s="72"/>
      <c r="B80" s="73"/>
      <c r="C80" s="74"/>
      <c r="D80" s="72"/>
      <c r="E80" s="72"/>
      <c r="F80" s="72"/>
      <c r="G80" s="72"/>
    </row>
    <row r="81" spans="1:7" ht="28.8">
      <c r="A81" s="72"/>
      <c r="B81" s="73"/>
      <c r="C81" s="74"/>
      <c r="D81" s="72"/>
      <c r="E81" s="72"/>
      <c r="F81" s="72"/>
      <c r="G81" s="72"/>
    </row>
    <row r="82" spans="1:7" ht="28.8">
      <c r="A82" s="72"/>
      <c r="B82" s="73"/>
      <c r="C82" s="74"/>
      <c r="D82" s="72"/>
      <c r="E82" s="72"/>
      <c r="F82" s="72"/>
      <c r="G82" s="72"/>
    </row>
    <row r="83" spans="1:7" ht="28.8">
      <c r="A83" s="72"/>
      <c r="B83" s="73"/>
      <c r="C83" s="74"/>
      <c r="D83" s="72"/>
      <c r="E83" s="72"/>
      <c r="F83" s="72"/>
      <c r="G83" s="72"/>
    </row>
    <row r="84" spans="1:7" ht="28.8">
      <c r="A84" s="72"/>
      <c r="B84" s="73"/>
      <c r="C84" s="74"/>
      <c r="D84" s="72"/>
      <c r="E84" s="72"/>
      <c r="F84" s="72"/>
      <c r="G84" s="72"/>
    </row>
    <row r="85" spans="1:7" ht="28.8">
      <c r="A85" s="72"/>
      <c r="B85" s="73"/>
      <c r="C85" s="74"/>
      <c r="D85" s="72"/>
      <c r="E85" s="72"/>
      <c r="F85" s="72"/>
      <c r="G85" s="72"/>
    </row>
    <row r="86" spans="1:7" ht="28.8">
      <c r="A86" s="72"/>
      <c r="B86" s="73"/>
      <c r="C86" s="74"/>
      <c r="D86" s="72"/>
      <c r="E86" s="72"/>
      <c r="F86" s="72"/>
      <c r="G86" s="72"/>
    </row>
    <row r="87" spans="1:7" ht="28.8">
      <c r="A87" s="72"/>
      <c r="B87" s="73"/>
      <c r="C87" s="74"/>
      <c r="D87" s="72"/>
      <c r="E87" s="72"/>
      <c r="F87" s="72"/>
      <c r="G87" s="72"/>
    </row>
    <row r="88" spans="1:7" ht="28.8">
      <c r="A88" s="72"/>
      <c r="B88" s="73"/>
      <c r="C88" s="74"/>
      <c r="D88" s="72"/>
      <c r="E88" s="72"/>
      <c r="F88" s="72"/>
      <c r="G88" s="72"/>
    </row>
    <row r="89" spans="1:7" ht="28.8">
      <c r="A89" s="72"/>
      <c r="B89" s="73"/>
      <c r="C89" s="74"/>
      <c r="D89" s="72"/>
      <c r="E89" s="72"/>
      <c r="F89" s="72"/>
      <c r="G89" s="72"/>
    </row>
    <row r="90" spans="1:7" ht="28.8">
      <c r="A90" s="72"/>
      <c r="B90" s="73"/>
      <c r="C90" s="74"/>
      <c r="D90" s="72"/>
      <c r="E90" s="72"/>
      <c r="F90" s="72"/>
      <c r="G90" s="72"/>
    </row>
    <row r="91" spans="1:7" ht="28.8">
      <c r="A91" s="72"/>
      <c r="B91" s="73"/>
      <c r="C91" s="74"/>
      <c r="D91" s="72"/>
      <c r="E91" s="72"/>
      <c r="F91" s="72"/>
      <c r="G91" s="72"/>
    </row>
    <row r="92" spans="1:7" ht="28.8">
      <c r="A92" s="72"/>
      <c r="B92" s="73"/>
      <c r="C92" s="74"/>
      <c r="D92" s="72"/>
      <c r="E92" s="72"/>
      <c r="F92" s="72"/>
      <c r="G92" s="72"/>
    </row>
    <row r="93" spans="1:7" ht="28.8">
      <c r="A93" s="72"/>
      <c r="B93" s="73"/>
      <c r="C93" s="74"/>
      <c r="D93" s="72"/>
      <c r="E93" s="72"/>
      <c r="F93" s="72"/>
      <c r="G93" s="72"/>
    </row>
    <row r="94" spans="1:7" ht="28.8">
      <c r="A94" s="72"/>
      <c r="B94" s="73"/>
      <c r="C94" s="74"/>
      <c r="D94" s="72"/>
      <c r="E94" s="72"/>
      <c r="F94" s="72"/>
      <c r="G94" s="72"/>
    </row>
    <row r="95" spans="1:7" ht="28.8">
      <c r="A95" s="72"/>
      <c r="B95" s="73"/>
      <c r="C95" s="74"/>
      <c r="D95" s="72"/>
      <c r="E95" s="72"/>
      <c r="F95" s="72"/>
      <c r="G95" s="72"/>
    </row>
    <row r="96" spans="1:7" ht="28.8">
      <c r="A96" s="72"/>
      <c r="B96" s="73"/>
      <c r="C96" s="74"/>
      <c r="D96" s="72"/>
      <c r="E96" s="72"/>
      <c r="F96" s="72"/>
      <c r="G96" s="72"/>
    </row>
    <row r="97" spans="1:7" ht="28.8">
      <c r="A97" s="72"/>
      <c r="B97" s="73"/>
      <c r="C97" s="74"/>
      <c r="D97" s="72"/>
      <c r="E97" s="72"/>
      <c r="F97" s="72"/>
      <c r="G97" s="72"/>
    </row>
    <row r="98" spans="1:7" ht="28.8">
      <c r="A98" s="72"/>
      <c r="B98" s="73"/>
      <c r="C98" s="74"/>
      <c r="D98" s="72"/>
      <c r="E98" s="72"/>
      <c r="F98" s="72"/>
      <c r="G98" s="72"/>
    </row>
    <row r="99" spans="1:7" ht="28.8">
      <c r="A99" s="72"/>
      <c r="B99" s="73"/>
      <c r="C99" s="74"/>
      <c r="D99" s="72"/>
      <c r="E99" s="72"/>
      <c r="F99" s="72"/>
      <c r="G99" s="72"/>
    </row>
    <row r="100" spans="1:7" ht="28.8">
      <c r="A100" s="72"/>
      <c r="B100" s="73"/>
      <c r="C100" s="74"/>
      <c r="D100" s="72"/>
      <c r="E100" s="72"/>
      <c r="F100" s="72"/>
      <c r="G100" s="72"/>
    </row>
  </sheetData>
  <pageMargins left="0.7" right="0.7" top="0.75" bottom="0.75" header="0.3" footer="0.3"/>
  <pageSetup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195CB9DB05784896E6AAEC35A458D4" ma:contentTypeVersion="10" ma:contentTypeDescription="Create a new document." ma:contentTypeScope="" ma:versionID="411fbd4cb9b264965d0fafca40319851">
  <xsd:schema xmlns:xsd="http://www.w3.org/2001/XMLSchema" xmlns:xs="http://www.w3.org/2001/XMLSchema" xmlns:p="http://schemas.microsoft.com/office/2006/metadata/properties" xmlns:ns3="3cfe9b71-6fcf-4086-8b36-ccf75b7e642e" targetNamespace="http://schemas.microsoft.com/office/2006/metadata/properties" ma:root="true" ma:fieldsID="8db705c4fdecd3d0355d9066bdb2b1e1" ns3:_="">
    <xsd:import namespace="3cfe9b71-6fcf-4086-8b36-ccf75b7e642e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e9b71-6fcf-4086-8b36-ccf75b7e642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fe9b71-6fcf-4086-8b36-ccf75b7e64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CEB8F0-4F6E-4518-AECC-7E8774B7ED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fe9b71-6fcf-4086-8b36-ccf75b7e6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BF3EFB-5CE6-474D-90E7-94EB86E5954D}">
  <ds:schemaRefs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3cfe9b71-6fcf-4086-8b36-ccf75b7e642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425F35-EF9F-4104-AD8C-815EB7ACB8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พิจารณา 10%</vt:lpstr>
      <vt:lpstr>รายรับ 67</vt:lpstr>
      <vt:lpstr>ร่าง 67</vt:lpstr>
    </vt:vector>
  </TitlesOfParts>
  <Company>Maejo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Planning</dc:creator>
  <cp:lastModifiedBy>Windows User</cp:lastModifiedBy>
  <cp:lastPrinted>2023-04-03T01:33:26Z</cp:lastPrinted>
  <dcterms:created xsi:type="dcterms:W3CDTF">2023-03-21T06:50:24Z</dcterms:created>
  <dcterms:modified xsi:type="dcterms:W3CDTF">2023-04-03T01:49:32Z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0x01010001195CB9DB05784896E6AAEC35A458D4</vt:lpwstr>
  </property>
</Properties>
</file>